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psignorello-my.sharepoint.com/personal/signorello_vpsignorello_onmicrosoft_com/Documents/STUDIO SIGNORELLO/INTERNET E SITO/2025 SITO VITOSIGNORELLO.IT/51655/site/doc/"/>
    </mc:Choice>
  </mc:AlternateContent>
  <xr:revisionPtr revIDLastSave="12" documentId="13_ncr:1_{EE7D3778-2875-48D1-BAD3-DEB5DF610B59}" xr6:coauthVersionLast="47" xr6:coauthVersionMax="47" xr10:uidLastSave="{2A0D048B-1BA3-4AFD-99AD-2A795B5075EB}"/>
  <bookViews>
    <workbookView xWindow="-28920" yWindow="-120" windowWidth="29040" windowHeight="15720" xr2:uid="{F471078A-F404-42ED-B20A-58CCCBD8C054}"/>
  </bookViews>
  <sheets>
    <sheet name="ISTRUZIONI" sheetId="13" r:id="rId1"/>
    <sheet name="MOVARISCH SOSTANZE E MISCELE" sheetId="3" r:id="rId2"/>
    <sheet name="Stampa sostanze e miscele peric" sheetId="7" r:id="rId3"/>
    <sheet name="Stampa sostanze e miscele non p" sheetId="12" r:id="rId4"/>
    <sheet name="MOVARISCH ATTIVITA' LAVORATIVE" sheetId="6" r:id="rId5"/>
    <sheet name="Stampa attività lavorative" sheetId="11" r:id="rId6"/>
    <sheet name="TABELLE" sheetId="1" state="hidden" r:id="rId7"/>
    <sheet name="SCORE" sheetId="5" state="hidden" r:id="rId8"/>
    <sheet name="RISCHIO" sheetId="10" state="hidden" r:id="rId9"/>
  </sheets>
  <definedNames>
    <definedName name="_xlnm.Print_Area" localSheetId="5">'Stampa attività lavorative'!$A$1:$N$42</definedName>
    <definedName name="_xlnm.Print_Area" localSheetId="3">'Stampa sostanze e miscele non p'!$A$1:$N$47</definedName>
    <definedName name="_xlnm.Print_Area" localSheetId="2">'Stampa sostanze e miscele peric'!$A$1:$N$51</definedName>
    <definedName name="CODICI_H">#REF!</definedName>
    <definedName name="CODICIH">TABELLE!$G$5:$G$62</definedName>
    <definedName name="contr_2">TABELLE!$D$15:$D$19</definedName>
    <definedName name="CONTROL">TABELLE!$D$5:$D$10</definedName>
    <definedName name="CONTROLLO">TABELLE!$D$6:$D$10</definedName>
    <definedName name="cute">TABELLE!$F$5:$F$10</definedName>
    <definedName name="DatiEsterni_1" localSheetId="8" hidden="1">RISCHIO!$A$1:$D$6</definedName>
    <definedName name="DatiEsterni_1" localSheetId="7" hidden="1">SCORE!$A$1:$C$76</definedName>
    <definedName name="EXP">TABELLE!$E$5:$E$10</definedName>
    <definedName name="liquidi">TABELLE!$A$7:$A$9</definedName>
    <definedName name="nopericolo">TABELLE!$H$5:$H$23</definedName>
    <definedName name="prochfi">TABELLE!$A$6:$A$11</definedName>
    <definedName name="quantita">TABELLE!$B$6:$B$10</definedName>
    <definedName name="STATO">TABELLE!$A$5:$A$11</definedName>
    <definedName name="TEMPO">TABELLE!$E$6:$E$10</definedName>
    <definedName name="TIPO">TABELLE!$C$5:$C$9</definedName>
    <definedName name="USE">TABELLE!$B$5:$B$10</definedName>
    <definedName name="USO">TABELLE!$C$6:$C$9</definedName>
    <definedName name="USO_2">TABELLE!$B$15:$B$18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2" l="1"/>
  <c r="A13" i="12"/>
  <c r="A14" i="12"/>
  <c r="A15" i="12"/>
  <c r="A16" i="12"/>
  <c r="A11" i="12"/>
  <c r="F33" i="12"/>
  <c r="D27" i="12"/>
  <c r="D26" i="12"/>
  <c r="D25" i="12"/>
  <c r="D24" i="12"/>
  <c r="D23" i="12"/>
  <c r="D22" i="12"/>
  <c r="D21" i="12"/>
  <c r="C8" i="12"/>
  <c r="C7" i="12"/>
  <c r="C6" i="12"/>
  <c r="C5" i="12"/>
  <c r="C3" i="12"/>
  <c r="D27" i="11"/>
  <c r="D28" i="11"/>
  <c r="D26" i="11"/>
  <c r="D25" i="11"/>
  <c r="A12" i="11"/>
  <c r="B12" i="11" s="1"/>
  <c r="A13" i="11"/>
  <c r="B13" i="11" s="1"/>
  <c r="A14" i="11"/>
  <c r="B14" i="11" s="1"/>
  <c r="A15" i="11"/>
  <c r="B15" i="11" s="1"/>
  <c r="A16" i="11"/>
  <c r="B16" i="11" s="1"/>
  <c r="A17" i="11"/>
  <c r="B17" i="11" s="1"/>
  <c r="A18" i="11"/>
  <c r="B18" i="11" s="1"/>
  <c r="A19" i="11"/>
  <c r="A20" i="11"/>
  <c r="B20" i="11" s="1"/>
  <c r="A21" i="11"/>
  <c r="B21" i="11" s="1"/>
  <c r="A11" i="11"/>
  <c r="B11" i="11" s="1"/>
  <c r="C3" i="11"/>
  <c r="C6" i="11"/>
  <c r="C7" i="11"/>
  <c r="C8" i="11"/>
  <c r="C5" i="11"/>
  <c r="B19" i="11"/>
  <c r="C6" i="7"/>
  <c r="C7" i="7"/>
  <c r="C8" i="7"/>
  <c r="C5" i="7"/>
  <c r="F37" i="7"/>
  <c r="D30" i="7"/>
  <c r="D29" i="7"/>
  <c r="D26" i="7"/>
  <c r="D25" i="7"/>
  <c r="D27" i="7"/>
  <c r="D28" i="7"/>
  <c r="D31" i="7"/>
  <c r="A12" i="7" l="1"/>
  <c r="B12" i="7" s="1"/>
  <c r="A13" i="7"/>
  <c r="B13" i="7" s="1"/>
  <c r="A14" i="7"/>
  <c r="B14" i="7" s="1"/>
  <c r="A15" i="7"/>
  <c r="B15" i="7" s="1"/>
  <c r="A16" i="7"/>
  <c r="B16" i="7" s="1"/>
  <c r="A17" i="7"/>
  <c r="B17" i="7" s="1"/>
  <c r="A18" i="7"/>
  <c r="B18" i="7" s="1"/>
  <c r="A19" i="7"/>
  <c r="B19" i="7" s="1"/>
  <c r="A20" i="7"/>
  <c r="B20" i="7" s="1"/>
  <c r="A21" i="7"/>
  <c r="B21" i="7" s="1"/>
  <c r="A11" i="7"/>
  <c r="B11" i="7" s="1"/>
  <c r="C3" i="7"/>
  <c r="J9" i="6" l="1"/>
  <c r="J8" i="6"/>
  <c r="J10" i="6"/>
  <c r="C24" i="6"/>
  <c r="C23" i="6"/>
  <c r="C22" i="6"/>
  <c r="C21" i="6"/>
  <c r="C20" i="6"/>
  <c r="C19" i="6"/>
  <c r="C18" i="6"/>
  <c r="C17" i="6"/>
  <c r="C16" i="6"/>
  <c r="C15" i="6"/>
  <c r="C14" i="6"/>
  <c r="B26" i="6" s="1"/>
  <c r="J11" i="6"/>
  <c r="Q14" i="3"/>
  <c r="Q12" i="3"/>
  <c r="Q13" i="3"/>
  <c r="Q11" i="3"/>
  <c r="Q10" i="3"/>
  <c r="Q9" i="3"/>
  <c r="Q8" i="3"/>
  <c r="F16" i="3"/>
  <c r="C16" i="3"/>
  <c r="C17" i="3"/>
  <c r="C18" i="3"/>
  <c r="C19" i="3"/>
  <c r="C20" i="3"/>
  <c r="C21" i="3"/>
  <c r="C22" i="3"/>
  <c r="C23" i="3"/>
  <c r="C24" i="3"/>
  <c r="C25" i="3"/>
  <c r="C26" i="3"/>
  <c r="R9" i="3"/>
  <c r="R8" i="3"/>
  <c r="E8" i="3" l="1"/>
  <c r="B28" i="3"/>
  <c r="B27" i="6"/>
  <c r="C32" i="11"/>
  <c r="B29" i="3"/>
  <c r="B30" i="3" s="1"/>
  <c r="B31" i="3" s="1"/>
  <c r="B32" i="3" s="1"/>
  <c r="B33" i="3" s="1"/>
  <c r="B34" i="3"/>
  <c r="F36" i="7" l="1"/>
  <c r="F32" i="12"/>
  <c r="C35" i="7"/>
  <c r="C31" i="12"/>
  <c r="B36" i="3"/>
  <c r="B37" i="3"/>
  <c r="B28" i="6"/>
  <c r="B29" i="6" s="1"/>
  <c r="B31" i="6" l="1"/>
  <c r="B36" i="11" s="1"/>
  <c r="F33" i="11"/>
  <c r="B43" i="7"/>
  <c r="B39" i="12"/>
  <c r="B40" i="7"/>
  <c r="B36" i="12"/>
  <c r="B38" i="3"/>
  <c r="A42" i="11" l="1"/>
  <c r="A40" i="11"/>
  <c r="A41" i="11"/>
  <c r="B46" i="7"/>
  <c r="A50" i="7" s="1"/>
  <c r="B42" i="12"/>
  <c r="A49" i="7" l="1"/>
  <c r="A51" i="7"/>
  <c r="A45" i="12"/>
  <c r="A47" i="12"/>
  <c r="A46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55E6570-D198-49FC-A55D-8FEB14E9BEFA}" keepAlive="1" name="Query - Frasi di rischio 2015" description="Connessione alla query 'Frasi di rischio 2015' nella cartella di lavoro." type="5" refreshedVersion="6" background="1" saveData="1">
    <dbPr connection="Provider=Microsoft.Mashup.OleDb.1;Data Source=$Workbook$;Location=&quot;Frasi di rischio 2015&quot;;Extended Properties=&quot;&quot;" command="SELECT * FROM [Frasi di rischio 2015]"/>
  </connection>
  <connection id="2" xr16:uid="{E38E5DD2-DC83-44F2-8090-20CA7E15E423}" keepAlive="1" name="Query - Frasi di rischio 2015 (2)" description="Connessione alla query 'Frasi di rischio 2015 (2)' nella cartella di lavoro." type="5" refreshedVersion="6" background="1" saveData="1">
    <dbPr connection="Provider=Microsoft.Mashup.OleDb.1;Data Source=$Workbook$;Location=&quot;Frasi di rischio 2015 (2)&quot;;Extended Properties=&quot;&quot;" command="SELECT * FROM [Frasi di rischio 2015 (2)]"/>
  </connection>
  <connection id="3" xr16:uid="{A3FE7200-A14B-477C-AA60-724817C4D351}" keepAlive="1" name="Query - rischio" description="Connessione alla query 'rischio' nella cartella di lavoro." type="5" refreshedVersion="6" background="1">
    <dbPr connection="Provider=Microsoft.Mashup.OleDb.1;Data Source=$Workbook$;Location=rischio;Extended Properties=&quot;&quot;" command="SELECT * FROM [rischio]"/>
  </connection>
  <connection id="4" xr16:uid="{A835C4F6-A565-49CB-87EF-36E29A27AB59}" keepAlive="1" name="Query - rischio (2)" description="Connessione alla query 'rischio (2)' nella cartella di lavoro." type="5" refreshedVersion="6" background="1" saveData="1">
    <dbPr connection="Provider=Microsoft.Mashup.OleDb.1;Data Source=$Workbook$;Location=&quot;rischio (2)&quot;;Extended Properties=&quot;&quot;" command="SELECT * FROM [rischio (2)]"/>
  </connection>
</connections>
</file>

<file path=xl/sharedStrings.xml><?xml version="1.0" encoding="utf-8"?>
<sst xmlns="http://schemas.openxmlformats.org/spreadsheetml/2006/main" count="640" uniqueCount="291">
  <si>
    <t>EUH066</t>
  </si>
  <si>
    <t>H372</t>
  </si>
  <si>
    <t>H373</t>
  </si>
  <si>
    <t>H332</t>
  </si>
  <si>
    <t>Nocivo se inalato</t>
  </si>
  <si>
    <t>H312</t>
  </si>
  <si>
    <t>Nocivo a contatto con la pelle</t>
  </si>
  <si>
    <t>H302</t>
  </si>
  <si>
    <t>Nocivo se ingerito</t>
  </si>
  <si>
    <t>H331</t>
  </si>
  <si>
    <t>Tossico se inalato</t>
  </si>
  <si>
    <t>H311</t>
  </si>
  <si>
    <t>Tossico a contatto con la pelle</t>
  </si>
  <si>
    <t>H301</t>
  </si>
  <si>
    <t>Tossico se ingerito</t>
  </si>
  <si>
    <t>H330 cat.2</t>
  </si>
  <si>
    <t>Letale se inalato</t>
  </si>
  <si>
    <t>H310 cat.2</t>
  </si>
  <si>
    <t>Letale a contatto con la pelle</t>
  </si>
  <si>
    <t>H300 cat.2</t>
  </si>
  <si>
    <t>Letale se ingerito</t>
  </si>
  <si>
    <t>H330 cat.1</t>
  </si>
  <si>
    <t>H310 cat.1</t>
  </si>
  <si>
    <t>H300 cat.1</t>
  </si>
  <si>
    <t>EUH029</t>
  </si>
  <si>
    <t>EUH031</t>
  </si>
  <si>
    <t>EUH032</t>
  </si>
  <si>
    <t>H314 cat.1A</t>
  </si>
  <si>
    <t>Provoca gravi ustioni cutanee e gravi lesioni oculari</t>
  </si>
  <si>
    <t>H314 cat.1B</t>
  </si>
  <si>
    <t>H314 cat.1C</t>
  </si>
  <si>
    <t>H315</t>
  </si>
  <si>
    <t>Provoca irritazione cutanea</t>
  </si>
  <si>
    <t>H318</t>
  </si>
  <si>
    <t>Provoca gravi lesioni oculari</t>
  </si>
  <si>
    <t>H319</t>
  </si>
  <si>
    <t>Provoca grave irritazione oculare</t>
  </si>
  <si>
    <t>L’esposizione ripetuta può provocare secchezza e screpolature della pelle</t>
  </si>
  <si>
    <t>H334 cat.1A</t>
  </si>
  <si>
    <t>Può provocare sintomi allergici o asmatici o difficoltà respiratorie se inalato</t>
  </si>
  <si>
    <t>H334 cat.1B</t>
  </si>
  <si>
    <t>H317 cat.1A</t>
  </si>
  <si>
    <t>Può provocare una reazione allergica della pelle</t>
  </si>
  <si>
    <t>H317 cat.1B</t>
  </si>
  <si>
    <t>H370</t>
  </si>
  <si>
    <t>Provoca danni agli organi</t>
  </si>
  <si>
    <t>H371</t>
  </si>
  <si>
    <t>Può provocare danni agli organi</t>
  </si>
  <si>
    <t>H335</t>
  </si>
  <si>
    <t>Può irritare le vie respiratorie</t>
  </si>
  <si>
    <t>H336</t>
  </si>
  <si>
    <t>Può provocare sonnolenza o vertigini</t>
  </si>
  <si>
    <t>Provoca danni agli organi in caso di esposizione prolungata o ripetuta</t>
  </si>
  <si>
    <t>Può provocare danni agli organi in caso di esposizione prolungata o ripetuta</t>
  </si>
  <si>
    <t>H304</t>
  </si>
  <si>
    <t>Può essere letale in caso di ingestione e di penetrazione nelle vie respiratorie</t>
  </si>
  <si>
    <t>H360</t>
  </si>
  <si>
    <t>Può nuocere alla fertilità o al feto</t>
  </si>
  <si>
    <t>H360D</t>
  </si>
  <si>
    <t>Può nuocere al feto</t>
  </si>
  <si>
    <t>H360Df</t>
  </si>
  <si>
    <t>Può nuocere al feto. Sospettato di nuocere alla fertilità</t>
  </si>
  <si>
    <t>H360F</t>
  </si>
  <si>
    <t>Può nuocere alla fertilità</t>
  </si>
  <si>
    <t>H360FD</t>
  </si>
  <si>
    <t>Può nuocere alla fertilità. Può nuocere al feto</t>
  </si>
  <si>
    <t>H360Fd</t>
  </si>
  <si>
    <t>Può nuocere alla fertilità. Sospettato di nuocere al feto</t>
  </si>
  <si>
    <t>H341</t>
  </si>
  <si>
    <t>Sospettato di provocare alterazioni genetiche</t>
  </si>
  <si>
    <t>H351</t>
  </si>
  <si>
    <t>Sospettato di provocare il cancro</t>
  </si>
  <si>
    <t>H361</t>
  </si>
  <si>
    <t>Sospettato di nuocere alla fertilità o al feto</t>
  </si>
  <si>
    <t>H361d</t>
  </si>
  <si>
    <t>Sospettato di nuocere al feto</t>
  </si>
  <si>
    <t>H361f</t>
  </si>
  <si>
    <t>Sospettato di nuocere alla fertilità</t>
  </si>
  <si>
    <t>H361fd</t>
  </si>
  <si>
    <t>Sospettato di nuocere alla fertilità. Sospettato di nuocere al feto</t>
  </si>
  <si>
    <t>H362</t>
  </si>
  <si>
    <t>Può essere nocivo per i lattanti allattati al seno</t>
  </si>
  <si>
    <t>EUH070</t>
  </si>
  <si>
    <t>Tossico per contatto oculare</t>
  </si>
  <si>
    <t>EUH071</t>
  </si>
  <si>
    <t>Corrosivo per le vie respiratorie</t>
  </si>
  <si>
    <t>EUH201</t>
  </si>
  <si>
    <t>Contiene Piombo. Non utilizzare su oggetti che possono essere masticati o succhiati dai bambini</t>
  </si>
  <si>
    <t>EUH201A</t>
  </si>
  <si>
    <t>Attenzione! Contiene Piombo</t>
  </si>
  <si>
    <t>EUH202</t>
  </si>
  <si>
    <t>Cianoacrilato. Pericolo. Incolla la pelle e gli occhi in pochi secondi. Tenere fuori dalla portata dei bambini</t>
  </si>
  <si>
    <t>EUH203</t>
  </si>
  <si>
    <t>Contiene Cromo (VI). Può provocare una reazione allergica</t>
  </si>
  <si>
    <t>EUH204</t>
  </si>
  <si>
    <t>Contiene Isocianati. Può provocare una reazione allergica</t>
  </si>
  <si>
    <t>EUH205</t>
  </si>
  <si>
    <t>Contiene Composti Epossidici. Può provocare una reazione allergica</t>
  </si>
  <si>
    <t>EUH206</t>
  </si>
  <si>
    <t>Attenzione! Non utilizzare in combinazione con altri prodotti. Possono formarsi gas pericolosi (cloro)</t>
  </si>
  <si>
    <t>EUH207</t>
  </si>
  <si>
    <t>Attenzione! Contiene Cadmio. Durante l’uso si sviluppano fumi pericolosi. Leggere le informazioni fornite dal fabbricante. Rispettare le disposizioni di sicurezza</t>
  </si>
  <si>
    <t>EUH208</t>
  </si>
  <si>
    <t>Contiene Nome sostanza sensibilizzante. Può provocare una reazione allergica</t>
  </si>
  <si>
    <t/>
  </si>
  <si>
    <t>Miscele non classificabili come pericolose ma contenenti almeno una sostanza pericolosa appartenente ad una qualsiasi classe di pericolo con score &gt;= 8</t>
  </si>
  <si>
    <t>Miscele non classificabili come pericolose ma contenenti almeno una sostanza pericolosa esclusivamente per via inalatoria appartenente ad una qualsiasi classe di pericolo diversa dalla tossicità di categoria 4 e dalle categorie relative all’irritazione, narcosi e reazione con score &lt; 8; oppure contenenti sensibilizzanti cutenei</t>
  </si>
  <si>
    <t>Miscele non classificabili come pericolose ma contenenti almeno una sostanza pericolosa esclusivamente per via inalatoria appartenente alla classe di pericolo della tossicità di categoria 4, di reazione, di narcosi e di irritazione inalatoria</t>
  </si>
  <si>
    <t>Miscele non classificabili come pericolose ma contenenti almeno una sostanza pericolosa solo per via cutanea/mucose e/o solo per ingestione appartenente ad una qualsiasi classe di pericolo relativa ai soli effetti acuti con score &gt;= 3</t>
  </si>
  <si>
    <t>Miscele non classificabili come pericolose ma contenenti almeno una sostanza non pericolosa alla quale è stato assegnato un valore limite d’esposizione professionale</t>
  </si>
  <si>
    <t>Sostanza non classificabile come pericolosa, ma alla quale è stato assegnato un valore limite d’esposizione professionale</t>
  </si>
  <si>
    <t>Sostanze e miscele non classificate pericolose il cui impiego e tecnologia comporta un’elevata emissione di almeno un agente chimico pericoloso per via inalatoria con score &gt; a 6,50</t>
  </si>
  <si>
    <t>Sostanze e miscele non classificate pericolose il cui impiego e tecnologia comporta un’elevata emissione di almeno un agente chimico pericoloso per via inalatoria con score &lt; a 6,50 e &gt; a 4,50 o un sensibilizzante cutaneo</t>
  </si>
  <si>
    <t>Sostanze e miscele non classificate pericolose il cui impiego e tecnologia comporta un’elevata emissione di almeno un agente chimico pericoloso per via inalatoria con score &lt; a 4,50 e &gt; a 3,00</t>
  </si>
  <si>
    <t>Sostanze e miscele non classificate pericolose il cui impiego e tecnologia comporta un’elevata emissione di almeno un agente chimico pericoloso per via cutanea e/o per ingestione con score &gt; a 6,50</t>
  </si>
  <si>
    <t>Sostanze e miscele non classificate pericolose il cui impiego e tecnologia comporta un’elevata emissione di almeno un agente chimico pericoloso per via cutanea e/o per ingestione con score &lt; a 6,50 e &gt; a 4,50</t>
  </si>
  <si>
    <t>Sostanze e miscele non classificate pericolose il cui impiego e tecnologia comporta un’elevata emissione di almeno un agente chimico pericoloso per via cutanea e/o per ingestione con score &lt; a 4,50 e &gt; a 3,00</t>
  </si>
  <si>
    <t>Sostanze e miscele non classificate pericolose il cui impiego e tecnologia comporta un’elevata emissione di almeno un agente chimico pericoloso per via cutanea e/o per ingestione con score &lt; a 3,00 e &gt; a 2,00</t>
  </si>
  <si>
    <t>Sostanze e miscele non classificate pericolose il cui impiego e tecnologia comporta una bassa emissione di almeno un agente chimico pericoloso per via inalatoria con score &gt; a 6,50</t>
  </si>
  <si>
    <t>Sostanze e miscele non classificate pericolose il cui impiego e tecnologia comporta una bassa emissione di almeno un agente chimico pericoloso per via inalatoria con score &lt; a 6,50 e &gt; a 4,50 o un sensibilizzante cutaneo</t>
  </si>
  <si>
    <t>Sostanze e miscele non classificate pericolose il cui impiego e tecnologia comporta una bassa emissione di almeno un agente chimico pericoloso per via inalatoria con score &lt; a 4,50 e &gt; a 3,00</t>
  </si>
  <si>
    <t>Sostanze e miscele non classificate pericolose il cui impiego e tecnologia comporta una bassa emissione di almeno un agente chimico pericoloso per via cutanea e/o per ingestione appartenente ad una qualsiasi categoria di pericolo</t>
  </si>
  <si>
    <t>Sostanze e miscele non classificate pericolose e non contenenti nessuna sostanza pericolosa</t>
  </si>
  <si>
    <t>Codici H</t>
  </si>
  <si>
    <t>Testo</t>
  </si>
  <si>
    <t>Score</t>
  </si>
  <si>
    <t>Stato solido/nebbie (largo spettro granulometrico)</t>
  </si>
  <si>
    <t>Stato gassoso</t>
  </si>
  <si>
    <t>PROPRIETA' CHIMICO FISICHE</t>
  </si>
  <si>
    <t>QUANTITA' IN USO</t>
  </si>
  <si>
    <t>&lt; 0,1</t>
  </si>
  <si>
    <t>0,1 – 1</t>
  </si>
  <si>
    <t>1 – 10</t>
  </si>
  <si>
    <t>10 – 100</t>
  </si>
  <si>
    <t>&gt; 100</t>
  </si>
  <si>
    <t>Uso in sistema chiuso</t>
  </si>
  <si>
    <t>Uso in inclusione in matrice</t>
  </si>
  <si>
    <t>Uso controllato e non dispersivo</t>
  </si>
  <si>
    <t>Uso con dispersione significativa</t>
  </si>
  <si>
    <t>TIPOLOGIA D'USO</t>
  </si>
  <si>
    <t>Contenimento completo</t>
  </si>
  <si>
    <t>Ventilazione - aspirazione locale</t>
  </si>
  <si>
    <t>Segregazione - separazione</t>
  </si>
  <si>
    <t>Diluizione - ventilazione</t>
  </si>
  <si>
    <t>TIPOLOGIA DI CONTROLLO</t>
  </si>
  <si>
    <t>Inferiore a 15 minuti</t>
  </si>
  <si>
    <t>Tra 15 minuti e le due ore</t>
  </si>
  <si>
    <t>Tra le due ore e le quattro ore</t>
  </si>
  <si>
    <t>Tra le quattro ore e le sei ore</t>
  </si>
  <si>
    <t>Più di sei ore</t>
  </si>
  <si>
    <t>TEMPO DI ESPOSIZIONE</t>
  </si>
  <si>
    <t>CALCOLO MOVARISCH 2018</t>
  </si>
  <si>
    <t>AREA INTERESSATA:</t>
  </si>
  <si>
    <t>AZIENDA:</t>
  </si>
  <si>
    <t>MANSIONE:</t>
  </si>
  <si>
    <t>AGENTE CHIMICO:</t>
  </si>
  <si>
    <t>FRASI H:</t>
  </si>
  <si>
    <t>STATO FISICO:</t>
  </si>
  <si>
    <t>Polveri fini</t>
  </si>
  <si>
    <t>QUANTITA' IN USO [Kg]:</t>
  </si>
  <si>
    <t>TIPOLOGIA D'USO:</t>
  </si>
  <si>
    <t>TIPOLOGIA DI CONTROLLO:</t>
  </si>
  <si>
    <t>Manipolazione diretta</t>
  </si>
  <si>
    <t>DISTANZA DALLA SORGENTE [m]:</t>
  </si>
  <si>
    <t>TEMPO DI ESPOSIZIONE:</t>
  </si>
  <si>
    <t>CONTATTO CUTANEO:</t>
  </si>
  <si>
    <t>CONTATTO CUTANEO</t>
  </si>
  <si>
    <t>Nessun contatto</t>
  </si>
  <si>
    <t>Contatto accidentale</t>
  </si>
  <si>
    <t>Contatto discontinuo</t>
  </si>
  <si>
    <t>Contatto esteso</t>
  </si>
  <si>
    <t>Non sussiste esposizione cutanea</t>
  </si>
  <si>
    <t>CODICI H</t>
  </si>
  <si>
    <r>
      <t>T</t>
    </r>
    <r>
      <rPr>
        <vertAlign val="subscript"/>
        <sz val="11"/>
        <color theme="1"/>
        <rFont val="Calibri"/>
        <family val="2"/>
        <scheme val="minor"/>
      </rPr>
      <t>operativa</t>
    </r>
  </si>
  <si>
    <r>
      <t>T</t>
    </r>
    <r>
      <rPr>
        <vertAlign val="subscript"/>
        <sz val="11"/>
        <color theme="1"/>
        <rFont val="Calibri"/>
        <family val="2"/>
        <scheme val="minor"/>
      </rPr>
      <t>ebollizione</t>
    </r>
  </si>
  <si>
    <t>Liquidi a bassa volatilità (bassa tensione di vapore)</t>
  </si>
  <si>
    <t>Liquidi a media volatilità (media tensione di vapore)</t>
  </si>
  <si>
    <t>Liquidi ad alta volatilità (alta tensione di vapore)</t>
  </si>
  <si>
    <t>Stato fisico</t>
  </si>
  <si>
    <t>bassa</t>
  </si>
  <si>
    <t>alta</t>
  </si>
  <si>
    <t>Sostanze o miscele non pericolose</t>
  </si>
  <si>
    <t>A contatto con l’acqua libera un gas tossico</t>
  </si>
  <si>
    <t>A contatto con acidi libera gas tossico</t>
  </si>
  <si>
    <t>A contatto con acidi libera gas molto tossico</t>
  </si>
  <si>
    <t>INDICE DI PERICOLO (P):</t>
  </si>
  <si>
    <t>INDICATORE DI DISPONIBILITA' (D):</t>
  </si>
  <si>
    <t>INDICATORE D'USO (U):</t>
  </si>
  <si>
    <t>INDICATORE DI COMPENSAZIONE (C):</t>
  </si>
  <si>
    <t>SUB-INDICE DI INTENSITA' (I):</t>
  </si>
  <si>
    <r>
      <t>E</t>
    </r>
    <r>
      <rPr>
        <b/>
        <vertAlign val="subscript"/>
        <sz val="18"/>
        <color theme="1"/>
        <rFont val="Calibri"/>
        <family val="2"/>
        <scheme val="minor"/>
      </rPr>
      <t>inal</t>
    </r>
    <r>
      <rPr>
        <b/>
        <sz val="18"/>
        <color theme="1"/>
        <rFont val="Calibri"/>
        <family val="2"/>
        <scheme val="minor"/>
      </rPr>
      <t>:</t>
    </r>
  </si>
  <si>
    <r>
      <t>E</t>
    </r>
    <r>
      <rPr>
        <b/>
        <vertAlign val="subscript"/>
        <sz val="18"/>
        <color theme="1"/>
        <rFont val="Calibri"/>
        <family val="2"/>
        <scheme val="minor"/>
      </rPr>
      <t>cute</t>
    </r>
    <r>
      <rPr>
        <b/>
        <sz val="18"/>
        <color theme="1"/>
        <rFont val="Calibri"/>
        <family val="2"/>
        <scheme val="minor"/>
      </rPr>
      <t>:</t>
    </r>
  </si>
  <si>
    <t>&lt; 10</t>
  </si>
  <si>
    <t>10 - 100</t>
  </si>
  <si>
    <t>Aspirazione localizzata</t>
  </si>
  <si>
    <t>Ventilazione generale</t>
  </si>
  <si>
    <t>ATTIVITA' LAVORATIVA:</t>
  </si>
  <si>
    <t>R</t>
  </si>
  <si>
    <r>
      <t>R</t>
    </r>
    <r>
      <rPr>
        <b/>
        <vertAlign val="subscript"/>
        <sz val="28"/>
        <color theme="1"/>
        <rFont val="Calibri"/>
        <family val="2"/>
        <scheme val="minor"/>
      </rPr>
      <t>inal</t>
    </r>
  </si>
  <si>
    <r>
      <t>R</t>
    </r>
    <r>
      <rPr>
        <b/>
        <vertAlign val="subscript"/>
        <sz val="28"/>
        <color theme="1"/>
        <rFont val="Calibri"/>
        <family val="2"/>
        <scheme val="minor"/>
      </rPr>
      <t>cute</t>
    </r>
  </si>
  <si>
    <r>
      <t>R</t>
    </r>
    <r>
      <rPr>
        <b/>
        <vertAlign val="subscript"/>
        <sz val="28"/>
        <color theme="1"/>
        <rFont val="Calibri"/>
        <family val="2"/>
        <scheme val="minor"/>
      </rPr>
      <t>cum</t>
    </r>
  </si>
  <si>
    <t>VALUTAZIONE DEL RISCHIO DI UN AGENTE CHIMICO PERICOLOSO</t>
  </si>
  <si>
    <t>Data compilazione:</t>
  </si>
  <si>
    <t>Azienda:</t>
  </si>
  <si>
    <t>Area:</t>
  </si>
  <si>
    <t>MANSIONE/GRUPPO OMOGENEO/LAVORATORE:</t>
  </si>
  <si>
    <t>Mansione/Gruppo omogeneo/Lavoratore:</t>
  </si>
  <si>
    <t>Agente chimico:</t>
  </si>
  <si>
    <t>Valutazione del rischio</t>
  </si>
  <si>
    <t>Frasi di rischio (frasi H) associate all'agente:</t>
  </si>
  <si>
    <t>Parametri inseriti:</t>
  </si>
  <si>
    <t>Proprietà chimico fisica:</t>
  </si>
  <si>
    <t>Quantità in uso:</t>
  </si>
  <si>
    <t>Tipologia d'uso:</t>
  </si>
  <si>
    <t>Tipologia di controllo:</t>
  </si>
  <si>
    <t>Tempo di esposizione:</t>
  </si>
  <si>
    <t>Distanza degli esposti:</t>
  </si>
  <si>
    <t>Livello di contatto cutaneo:</t>
  </si>
  <si>
    <t>Valutazione del rischio secondo MoVaRisCh 2018</t>
  </si>
  <si>
    <t>Rischio inalatorio</t>
  </si>
  <si>
    <t>Rischio cutaneo</t>
  </si>
  <si>
    <t>Rischio cumulativo</t>
  </si>
  <si>
    <t>Classificazione del rischio</t>
  </si>
  <si>
    <t>DATA COMPILAZIONE:</t>
  </si>
  <si>
    <t>Indice di pericolo:</t>
  </si>
  <si>
    <r>
      <t>[ E</t>
    </r>
    <r>
      <rPr>
        <vertAlign val="subscript"/>
        <sz val="14"/>
        <color theme="1"/>
        <rFont val="Calibri"/>
        <family val="2"/>
        <scheme val="minor"/>
      </rPr>
      <t>inal</t>
    </r>
    <r>
      <rPr>
        <sz val="14"/>
        <color theme="1"/>
        <rFont val="Calibri"/>
        <family val="2"/>
        <scheme val="minor"/>
      </rPr>
      <t xml:space="preserve"> ] valore dell'indice di esposizione per via inalatoria:</t>
    </r>
  </si>
  <si>
    <r>
      <t>[ E</t>
    </r>
    <r>
      <rPr>
        <vertAlign val="subscript"/>
        <sz val="14"/>
        <color theme="1"/>
        <rFont val="Calibri"/>
        <family val="2"/>
        <scheme val="minor"/>
      </rPr>
      <t>cute</t>
    </r>
    <r>
      <rPr>
        <sz val="14"/>
        <color theme="1"/>
        <rFont val="Calibri"/>
        <family val="2"/>
        <scheme val="minor"/>
      </rPr>
      <t xml:space="preserve"> ] valore dell'indice di esposizione per via cutanea:</t>
    </r>
  </si>
  <si>
    <r>
      <t>R</t>
    </r>
    <r>
      <rPr>
        <b/>
        <vertAlign val="subscript"/>
        <sz val="14"/>
        <color theme="1"/>
        <rFont val="Calibri"/>
        <family val="2"/>
        <scheme val="minor"/>
      </rPr>
      <t>inal</t>
    </r>
  </si>
  <si>
    <r>
      <t>R</t>
    </r>
    <r>
      <rPr>
        <b/>
        <vertAlign val="subscript"/>
        <sz val="14"/>
        <color theme="1"/>
        <rFont val="Calibri"/>
        <family val="2"/>
        <scheme val="minor"/>
      </rPr>
      <t>cute</t>
    </r>
  </si>
  <si>
    <r>
      <t>R</t>
    </r>
    <r>
      <rPr>
        <b/>
        <vertAlign val="subscript"/>
        <sz val="14"/>
        <color theme="1"/>
        <rFont val="Calibri"/>
        <family val="2"/>
        <scheme val="minor"/>
      </rPr>
      <t>cum</t>
    </r>
  </si>
  <si>
    <t>0,1 &lt; R &lt; 15</t>
  </si>
  <si>
    <t>Rischio irrilevante per la salute</t>
  </si>
  <si>
    <t>ZONA VERDE</t>
  </si>
  <si>
    <t>15 &lt; R &lt; 21</t>
  </si>
  <si>
    <t>Intervallo di incertezza</t>
  </si>
  <si>
    <t>ZONA ARANCIO</t>
  </si>
  <si>
    <t>E’ necessario, prima della classificazione in rischio irrilevante per la salute, rivedere con scrupolo l’assegnazione dei vari punteggi, rivedere le misure di prevenzione e protezione adottate e consultare il medico competente per la decisione finale.</t>
  </si>
  <si>
    <t>21 &lt; R &lt; 40</t>
  </si>
  <si>
    <t>40 &lt; R &lt; 80</t>
  </si>
  <si>
    <t>R &gt; 80</t>
  </si>
  <si>
    <t>ZONA ROSSA</t>
  </si>
  <si>
    <t xml:space="preserve">Rischio superiore al rischio chimico irrilevante per la salute. </t>
  </si>
  <si>
    <t>Rischio superiore al rischio chimico irrilevante per la salute.</t>
  </si>
  <si>
    <t>RISCHIO</t>
  </si>
  <si>
    <t>CLASSIFICAZIONE</t>
  </si>
  <si>
    <t>ZONA</t>
  </si>
  <si>
    <t>MISURE</t>
  </si>
  <si>
    <t>ZONA DI RISCHIO ELEVATO</t>
  </si>
  <si>
    <t>ZONA DI RISCHIO GRAVE</t>
  </si>
  <si>
    <t>CALICETI SRL</t>
  </si>
  <si>
    <t>MAGAZZINO</t>
  </si>
  <si>
    <t>MAGAZZINIERE</t>
  </si>
  <si>
    <t>SGRASSATORE TIZIO CAIO</t>
  </si>
  <si>
    <t>aaa</t>
  </si>
  <si>
    <t>sss</t>
  </si>
  <si>
    <t>ddd</t>
  </si>
  <si>
    <t>fff</t>
  </si>
  <si>
    <t>Monitorare il rischio, Informare, comunque, il medico competente.</t>
  </si>
  <si>
    <t>Applicare gli articoli 225, 226, 229 e 230 D.Lgs.81/08.</t>
  </si>
  <si>
    <t>Applicare gli articoli 225, 226, 229 e 230 D.Lgs.81/08. Riconsiderare il percorso dell’identificazione delle misure di prevenzione e protezione ai fini di una loro eventuale implementazione. Intensificare i controlli quali la sorveglianza sanitaria, la misurazione degli agenti chimici e la periodicità della manutenzione.</t>
  </si>
  <si>
    <t>Classificazioni associate all'agente:</t>
  </si>
  <si>
    <t>CALCOLO DEL RISCHIO CHIMICO TRAMITE UTILIZZO DI METODO MOVARISCH</t>
  </si>
  <si>
    <t>Il foglio di calcolo consente la valutazione del rischio chimico tramite la metodologia Movarisch proposta dalle Regioni Toscana, Emilia Romagna e Lombardia</t>
  </si>
  <si>
    <t>SCHEDA MOVARISCH SOSTANZE E MISCELE</t>
  </si>
  <si>
    <t>In questa scheda è possibile calcolare il rischio chimico derivante per un lavoratore, una mansione o un gruppo omogeneo di lavoratori derivante dall'uso di sostanze o miscele pericolose oppure, in alternativa, dall'uso di sostanze e miscele non pericolose ma contenenti all'interno sostanze pericolose.</t>
  </si>
  <si>
    <t>E' possibile calcolare il rischio per l'utilizzo di sostanze o miscele pericolose e anche di sostanze e miscele non pericolose ma contenenti all'interno sostanze pericolose e, ancora, di attività in cui si sviluppano sostanze o miscele pericolose.</t>
  </si>
  <si>
    <t>Inserire i seguenti dati:</t>
  </si>
  <si>
    <t>Inserire la data in cui si fa la valutazione del rischio</t>
  </si>
  <si>
    <t>Inserire la ragione sociale dell'azienda coinvolta nella valutazione</t>
  </si>
  <si>
    <t>Inserire l'area in cui si svolge la lavorazione oggetto della valutazione</t>
  </si>
  <si>
    <t>Inserire il nome del lavoratore, il gruppo omogeneo di rischio o la mansione per cui si sta facendo la valutazione</t>
  </si>
  <si>
    <t>Inserire il nome dell'agente chimico che si utilizza nella lavorazione ed oggetto della valutazione</t>
  </si>
  <si>
    <t>Inserire lo stato fisico dell'agente chimico scegliendolo dal menù a tendina.</t>
  </si>
  <si>
    <t>Scegliere, dal menù a tendina, i Kg di agente chimico utilizzati in una giornata o turno di lavoro</t>
  </si>
  <si>
    <t>Scegliere dal menù a tendina la tipologia d'uso dell'agente chimico</t>
  </si>
  <si>
    <t>Scegliere dal menù a tendina la tipologia di controllo dell'agente chimico</t>
  </si>
  <si>
    <t>Inserire, in metri, la distanza tra la sorgente di esposizione ed il lavoratore che utilizza l'agente chimico</t>
  </si>
  <si>
    <t>Scegliere dal menù a tendina la fascia di tempo di esposizione del lavoratore</t>
  </si>
  <si>
    <t>Scegliere dal menù a tendina se non c'è contatto cutaneo o il grado di contatto, se presente.</t>
  </si>
  <si>
    <t>Nel caso non ci sia contatto cutaneo non verrà calcolato il rischio per la cute ma solo quello relativo all'inalazione.</t>
  </si>
  <si>
    <t>Negli altri casi verrà calcolato il rischio per inalazione, per la cute e il cumulativo tra i due.</t>
  </si>
  <si>
    <r>
      <t>Nel caso in cui per i liquidi non si conosca il grado di volatilità si può calcolare inserendo la temperatura operativa T</t>
    </r>
    <r>
      <rPr>
        <i/>
        <vertAlign val="subscript"/>
        <sz val="11"/>
        <color theme="1"/>
        <rFont val="Calibri"/>
        <family val="2"/>
        <scheme val="minor"/>
      </rPr>
      <t>o</t>
    </r>
    <r>
      <rPr>
        <i/>
        <sz val="11"/>
        <color theme="1"/>
        <rFont val="Calibri"/>
        <family val="2"/>
        <scheme val="minor"/>
      </rPr>
      <t xml:space="preserve"> e la Temperativa di ebollizione T</t>
    </r>
    <r>
      <rPr>
        <i/>
        <vertAlign val="subscript"/>
        <sz val="11"/>
        <color theme="1"/>
        <rFont val="Calibri"/>
        <family val="2"/>
        <scheme val="minor"/>
      </rPr>
      <t>e</t>
    </r>
    <r>
      <rPr>
        <i/>
        <sz val="11"/>
        <color theme="1"/>
        <rFont val="Calibri"/>
        <family val="2"/>
        <scheme val="minor"/>
      </rPr>
      <t xml:space="preserve"> dell'agente chimico.
Il box a destra darà il grado di volatilità da scegliere poi nella casella "stato fisico".</t>
    </r>
  </si>
  <si>
    <t>Scegliere dal menù a tendina, nelle celle disponibili, le frasi H dell'agente chimico pericoloso (una frase H per cella)</t>
  </si>
  <si>
    <t>Sostanze o miscele non pericolose:</t>
  </si>
  <si>
    <t>Scegliere dal menù a tendina, nelle celle disponibili, la definizione di agente non pericoloso contenente sostanze pericolose</t>
  </si>
  <si>
    <t>Inseriti tutti i dati il foglio calcolerà automaticamente tutti i parametri necessari e fornirà l'indice di rischio.</t>
  </si>
  <si>
    <r>
      <t xml:space="preserve">La stampa dei risultati completa si può fare dalla scheda </t>
    </r>
    <r>
      <rPr>
        <i/>
        <sz val="11"/>
        <color theme="1"/>
        <rFont val="Calibri"/>
        <family val="2"/>
        <scheme val="minor"/>
      </rPr>
      <t>"Stampa sostanze e miscele peric"</t>
    </r>
    <r>
      <rPr>
        <sz val="11"/>
        <color theme="1"/>
        <rFont val="Calibri"/>
        <family val="2"/>
        <scheme val="minor"/>
      </rPr>
      <t xml:space="preserve"> per gli agenti chimici pericolosi e dalla scheda </t>
    </r>
    <r>
      <rPr>
        <i/>
        <sz val="11"/>
        <color theme="1"/>
        <rFont val="Calibri"/>
        <family val="2"/>
        <scheme val="minor"/>
      </rPr>
      <t>"Stampa sostanze e miscele non p"</t>
    </r>
    <r>
      <rPr>
        <sz val="11"/>
        <color theme="1"/>
        <rFont val="Calibri"/>
        <family val="2"/>
        <scheme val="minor"/>
      </rPr>
      <t xml:space="preserve"> per gli agenti chimici non pericolosi ma contenenti sostanze pericolose.</t>
    </r>
  </si>
  <si>
    <t>SCHEDA MOVARISCH ATTIVITA' LAVORATIVE</t>
  </si>
  <si>
    <t>In questa scheda è possibile calcolare il rischio chimico derivante per un lavoratore, una mansione o un gruppo omogeneo di lavoratori derivante dall'esposizione a sostanze o miscele pericolose derivanti da una attività lavorativa o da un processo.</t>
  </si>
  <si>
    <r>
      <t xml:space="preserve">La stampa dei risultati completa si può fare dalla scheda </t>
    </r>
    <r>
      <rPr>
        <i/>
        <sz val="11"/>
        <color theme="1"/>
        <rFont val="Calibri"/>
        <family val="2"/>
        <scheme val="minor"/>
      </rPr>
      <t>"Stampa attività lavorative"</t>
    </r>
    <r>
      <rPr>
        <sz val="11"/>
        <color theme="1"/>
        <rFont val="Calibri"/>
        <family val="2"/>
        <scheme val="minor"/>
      </rPr>
      <t>.</t>
    </r>
  </si>
  <si>
    <r>
      <t xml:space="preserve">ATTENZIONE! </t>
    </r>
    <r>
      <rPr>
        <b/>
        <sz val="16"/>
        <color rgb="FFFF0000"/>
        <rFont val="Calibri"/>
        <family val="2"/>
        <scheme val="minor"/>
      </rPr>
      <t>Non si assume la responsabilità sull'uso del foglio di calcolo e l'uso dello stesso è da intendersi sotto la diretta responsabilità di chi ne fa uso.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</si>
</sst>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vertAlign val="subscript"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vertAlign val="subscript"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 applyProtection="1">
      <alignment horizontal="left" wrapText="1"/>
      <protection locked="0"/>
    </xf>
    <xf numFmtId="0" fontId="3" fillId="0" borderId="3" xfId="0" applyFont="1" applyBorder="1"/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13" fillId="0" borderId="0" xfId="0" applyFont="1"/>
    <xf numFmtId="0" fontId="0" fillId="0" borderId="0" xfId="0" applyAlignment="1">
      <alignment wrapText="1" readingOrder="1"/>
    </xf>
    <xf numFmtId="0" fontId="5" fillId="0" borderId="0" xfId="0" applyFont="1" applyAlignment="1">
      <alignment horizontal="center"/>
    </xf>
    <xf numFmtId="0" fontId="0" fillId="0" borderId="1" xfId="0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left" wrapText="1"/>
      <protection locked="0"/>
    </xf>
    <xf numFmtId="0" fontId="1" fillId="4" borderId="0" xfId="0" applyFont="1" applyFill="1"/>
    <xf numFmtId="0" fontId="0" fillId="4" borderId="1" xfId="0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 wrapText="1"/>
    </xf>
    <xf numFmtId="0" fontId="3" fillId="0" borderId="6" xfId="0" applyFont="1" applyBorder="1"/>
    <xf numFmtId="0" fontId="20" fillId="0" borderId="0" xfId="0" applyFont="1" applyAlignment="1">
      <alignment wrapText="1"/>
    </xf>
    <xf numFmtId="0" fontId="22" fillId="0" borderId="0" xfId="0" applyFont="1"/>
    <xf numFmtId="0" fontId="12" fillId="0" borderId="0" xfId="0" applyFont="1"/>
    <xf numFmtId="0" fontId="0" fillId="0" borderId="0" xfId="0" applyAlignment="1">
      <alignment horizontal="left" vertical="top"/>
    </xf>
    <xf numFmtId="0" fontId="0" fillId="0" borderId="16" xfId="0" applyBorder="1" applyAlignment="1">
      <alignment horizontal="left" vertical="top"/>
    </xf>
    <xf numFmtId="0" fontId="20" fillId="0" borderId="17" xfId="0" applyFont="1" applyBorder="1" applyAlignment="1">
      <alignment horizontal="left" vertical="top" wrapText="1"/>
    </xf>
    <xf numFmtId="0" fontId="0" fillId="0" borderId="17" xfId="0" applyBorder="1" applyAlignment="1">
      <alignment wrapText="1"/>
    </xf>
    <xf numFmtId="0" fontId="0" fillId="3" borderId="6" xfId="0" applyFill="1" applyBorder="1"/>
    <xf numFmtId="0" fontId="0" fillId="3" borderId="0" xfId="0" applyFill="1"/>
    <xf numFmtId="0" fontId="0" fillId="3" borderId="22" xfId="0" applyFill="1" applyBorder="1"/>
    <xf numFmtId="0" fontId="0" fillId="3" borderId="6" xfId="0" applyFill="1" applyBorder="1" applyAlignment="1">
      <alignment horizontal="left" vertical="center"/>
    </xf>
    <xf numFmtId="14" fontId="0" fillId="3" borderId="0" xfId="0" applyNumberFormat="1" applyFill="1" applyAlignment="1">
      <alignment vertical="center"/>
    </xf>
    <xf numFmtId="0" fontId="19" fillId="3" borderId="6" xfId="0" applyFont="1" applyFill="1" applyBorder="1" applyAlignment="1">
      <alignment horizontal="left" vertical="top" wrapText="1" readingOrder="1"/>
    </xf>
    <xf numFmtId="0" fontId="19" fillId="3" borderId="6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/>
    <xf numFmtId="0" fontId="13" fillId="3" borderId="22" xfId="0" applyFont="1" applyFill="1" applyBorder="1"/>
    <xf numFmtId="0" fontId="15" fillId="3" borderId="6" xfId="0" applyFont="1" applyFill="1" applyBorder="1"/>
    <xf numFmtId="0" fontId="15" fillId="3" borderId="0" xfId="0" applyFont="1" applyFill="1" applyAlignment="1">
      <alignment horizontal="center" vertical="center"/>
    </xf>
    <xf numFmtId="0" fontId="13" fillId="3" borderId="6" xfId="0" applyFont="1" applyFill="1" applyBorder="1"/>
    <xf numFmtId="2" fontId="15" fillId="3" borderId="0" xfId="0" applyNumberFormat="1" applyFont="1" applyFill="1" applyAlignment="1">
      <alignment horizontal="center" vertical="center"/>
    </xf>
    <xf numFmtId="0" fontId="19" fillId="3" borderId="6" xfId="0" applyFont="1" applyFill="1" applyBorder="1" applyAlignment="1">
      <alignment horizontal="left" vertical="center" wrapText="1" readingOrder="1"/>
    </xf>
    <xf numFmtId="0" fontId="19" fillId="3" borderId="0" xfId="0" applyFont="1" applyFill="1" applyAlignment="1">
      <alignment horizontal="left" vertical="center" wrapText="1" readingOrder="1"/>
    </xf>
    <xf numFmtId="0" fontId="19" fillId="3" borderId="22" xfId="0" applyFont="1" applyFill="1" applyBorder="1" applyAlignment="1">
      <alignment horizontal="left" vertical="center" wrapText="1" readingOrder="1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12" fillId="2" borderId="14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22" fillId="5" borderId="0" xfId="0" applyFont="1" applyFill="1" applyAlignment="1">
      <alignment horizontal="center" wrapText="1"/>
    </xf>
    <xf numFmtId="0" fontId="0" fillId="0" borderId="0" xfId="0" applyAlignment="1">
      <alignment horizontal="left" vertical="top" wrapText="1"/>
    </xf>
    <xf numFmtId="0" fontId="23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6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6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 vertical="top"/>
    </xf>
    <xf numFmtId="0" fontId="0" fillId="3" borderId="22" xfId="0" applyFill="1" applyBorder="1" applyAlignment="1">
      <alignment horizontal="left" vertical="top"/>
    </xf>
    <xf numFmtId="0" fontId="18" fillId="3" borderId="0" xfId="0" applyFont="1" applyFill="1" applyAlignment="1">
      <alignment horizontal="left" vertical="top" wrapText="1"/>
    </xf>
    <xf numFmtId="0" fontId="18" fillId="3" borderId="22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22" xfId="0" applyFont="1" applyFill="1" applyBorder="1" applyAlignment="1">
      <alignment horizontal="left"/>
    </xf>
    <xf numFmtId="0" fontId="0" fillId="3" borderId="22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top"/>
    </xf>
    <xf numFmtId="0" fontId="11" fillId="3" borderId="5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 readingOrder="1"/>
    </xf>
    <xf numFmtId="0" fontId="18" fillId="3" borderId="22" xfId="0" applyFont="1" applyFill="1" applyBorder="1" applyAlignment="1">
      <alignment horizontal="left" vertical="top" wrapText="1" readingOrder="1"/>
    </xf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5" fillId="3" borderId="22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7" fillId="3" borderId="22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22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right" vertical="center" wrapText="1"/>
    </xf>
    <xf numFmtId="0" fontId="13" fillId="3" borderId="0" xfId="0" applyFont="1" applyFill="1" applyAlignment="1">
      <alignment horizontal="right" vertical="center"/>
    </xf>
    <xf numFmtId="0" fontId="13" fillId="3" borderId="6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9" fillId="3" borderId="6" xfId="0" applyFont="1" applyFill="1" applyBorder="1" applyAlignment="1">
      <alignment horizontal="left" vertical="center" wrapText="1" readingOrder="1"/>
    </xf>
    <xf numFmtId="0" fontId="19" fillId="3" borderId="0" xfId="0" applyFont="1" applyFill="1" applyAlignment="1">
      <alignment horizontal="left" vertical="center" wrapText="1" readingOrder="1"/>
    </xf>
    <xf numFmtId="0" fontId="19" fillId="3" borderId="22" xfId="0" applyFont="1" applyFill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center" vertical="center"/>
    </xf>
  </cellXfs>
  <cellStyles count="1">
    <cellStyle name="Normale" xfId="0" builtinId="0"/>
  </cellStyles>
  <dxfs count="31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" xr16:uid="{495E478F-51E5-47C2-B0E6-72F9C7FFB445}" autoFormatId="16" applyNumberFormats="0" applyBorderFormats="0" applyFontFormats="0" applyPatternFormats="0" applyAlignmentFormats="0" applyWidthHeightFormats="0">
  <queryTableRefresh nextId="4">
    <queryTableFields count="3">
      <queryTableField id="1" name="Codici H testo Score" tableColumnId="1"/>
      <queryTableField id="2" name="Column1" tableColumnId="2"/>
      <queryTableField id="3" name="_1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4" xr16:uid="{F1F9B630-59A8-469F-ABFC-C6DA350E08AA}" autoFormatId="16" applyNumberFormats="0" applyBorderFormats="0" applyFontFormats="0" applyPatternFormats="0" applyAlignmentFormats="0" applyWidthHeightFormats="0">
  <queryTableRefresh nextId="5">
    <queryTableFields count="4">
      <queryTableField id="1" name="Column1.1" tableColumnId="1"/>
      <queryTableField id="2" name="Column1.2" tableColumnId="2"/>
      <queryTableField id="3" name="Column1.3" tableColumnId="3"/>
      <queryTableField id="4" name="Column1.4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635C83-A0AD-4055-8F04-9B68B338B850}" name="Frasi_di_rischio_2015__2" displayName="Frasi_di_rischio_2015__2" ref="A1:C76" tableType="queryTable" totalsRowShown="0">
  <autoFilter ref="A1:C76" xr:uid="{D7991A3A-09C0-4DC6-9AD5-C291EE2F7A36}"/>
  <tableColumns count="3">
    <tableColumn id="1" xr3:uid="{44ED7A44-3081-481D-8DD7-C4E07A697292}" uniqueName="1" name="Codici H" queryTableFieldId="1" dataDxfId="30"/>
    <tableColumn id="2" xr3:uid="{78116338-7322-489C-B51D-99E37BB925B8}" uniqueName="2" name="Testo" queryTableFieldId="2" dataDxfId="29"/>
    <tableColumn id="3" xr3:uid="{2AC5C509-2EF1-4982-98BE-69BE86BCF1C3}" uniqueName="3" name="Score" queryTableFieldId="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660C3A-75D5-47C4-A2AB-48C898F676C0}" name="rischio__2" displayName="rischio__2" ref="A1:D6" tableType="queryTable" totalsRowShown="0">
  <autoFilter ref="A1:D6" xr:uid="{CB395664-50EC-4DFC-B2E1-7F4584411680}"/>
  <tableColumns count="4">
    <tableColumn id="1" xr3:uid="{01A25EE3-53A0-420A-870C-9E648B7C6D47}" uniqueName="1" name="RISCHIO" queryTableFieldId="1" dataDxfId="28"/>
    <tableColumn id="2" xr3:uid="{EB4B1DD1-BC81-4E43-A41D-EB0D6F87232A}" uniqueName="2" name="CLASSIFICAZIONE" queryTableFieldId="2" dataDxfId="27"/>
    <tableColumn id="3" xr3:uid="{BB3A7E26-F6D0-40B9-BFDF-5D5442903A47}" uniqueName="3" name="ZONA" queryTableFieldId="3" dataDxfId="26"/>
    <tableColumn id="4" xr3:uid="{6548266E-5FC9-403E-AAB0-92AE5DA03F47}" uniqueName="4" name="MISURE" queryTableFieldId="4" dataDxfId="2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0EFF-8679-4BF9-BB2E-571633D74A37}">
  <dimension ref="A1:F47"/>
  <sheetViews>
    <sheetView tabSelected="1" workbookViewId="0">
      <selection activeCell="A5" sqref="A5:B5"/>
    </sheetView>
  </sheetViews>
  <sheetFormatPr defaultRowHeight="14.25" x14ac:dyDescent="0.45"/>
  <cols>
    <col min="1" max="1" width="45.1328125" customWidth="1"/>
    <col min="2" max="2" width="70.46484375" style="10" customWidth="1"/>
  </cols>
  <sheetData>
    <row r="1" spans="1:6" ht="30.75" x14ac:dyDescent="0.9">
      <c r="A1" s="80" t="s">
        <v>261</v>
      </c>
      <c r="B1" s="80"/>
      <c r="C1" s="39"/>
      <c r="D1" s="39"/>
      <c r="E1" s="39"/>
      <c r="F1" s="39"/>
    </row>
    <row r="2" spans="1:6" ht="30.75" x14ac:dyDescent="0.9">
      <c r="A2" s="69"/>
      <c r="B2" s="69"/>
      <c r="C2" s="39"/>
      <c r="D2" s="39"/>
      <c r="E2" s="39"/>
      <c r="F2" s="39"/>
    </row>
    <row r="3" spans="1:6" ht="48" customHeight="1" x14ac:dyDescent="0.9">
      <c r="A3" s="82" t="s">
        <v>290</v>
      </c>
      <c r="B3" s="82"/>
      <c r="C3" s="39"/>
      <c r="D3" s="39"/>
      <c r="E3" s="39"/>
      <c r="F3" s="39"/>
    </row>
    <row r="5" spans="1:6" ht="39.6" customHeight="1" x14ac:dyDescent="0.45">
      <c r="A5" s="81" t="s">
        <v>262</v>
      </c>
      <c r="B5" s="81"/>
      <c r="C5" s="10"/>
      <c r="D5" s="10"/>
      <c r="E5" s="10"/>
      <c r="F5" s="10"/>
    </row>
    <row r="6" spans="1:6" ht="41.45" customHeight="1" x14ac:dyDescent="0.45">
      <c r="A6" s="81" t="s">
        <v>265</v>
      </c>
      <c r="B6" s="81"/>
      <c r="C6" s="10"/>
      <c r="D6" s="10"/>
      <c r="E6" s="10"/>
      <c r="F6" s="10"/>
    </row>
    <row r="7" spans="1:6" ht="14.65" thickBot="1" x14ac:dyDescent="0.5"/>
    <row r="8" spans="1:6" ht="21" x14ac:dyDescent="0.65">
      <c r="A8" s="74" t="s">
        <v>263</v>
      </c>
      <c r="B8" s="75"/>
      <c r="C8" s="40"/>
      <c r="D8" s="40"/>
      <c r="E8" s="40"/>
      <c r="F8" s="40"/>
    </row>
    <row r="9" spans="1:6" ht="49.8" customHeight="1" x14ac:dyDescent="0.45">
      <c r="A9" s="76" t="s">
        <v>264</v>
      </c>
      <c r="B9" s="77"/>
      <c r="C9" s="10"/>
      <c r="D9" s="10"/>
      <c r="E9" s="10"/>
      <c r="F9" s="10"/>
    </row>
    <row r="10" spans="1:6" x14ac:dyDescent="0.45">
      <c r="A10" s="78" t="s">
        <v>266</v>
      </c>
      <c r="B10" s="79"/>
    </row>
    <row r="11" spans="1:6" x14ac:dyDescent="0.45">
      <c r="A11" s="42" t="s">
        <v>223</v>
      </c>
      <c r="B11" s="43" t="s">
        <v>267</v>
      </c>
      <c r="C11" s="38"/>
      <c r="D11" s="38"/>
      <c r="E11" s="38"/>
      <c r="F11" s="38"/>
    </row>
    <row r="12" spans="1:6" x14ac:dyDescent="0.45">
      <c r="A12" s="42" t="s">
        <v>153</v>
      </c>
      <c r="B12" s="43" t="s">
        <v>268</v>
      </c>
      <c r="C12" s="38"/>
      <c r="D12" s="38"/>
      <c r="E12" s="38"/>
      <c r="F12" s="38"/>
    </row>
    <row r="13" spans="1:6" x14ac:dyDescent="0.45">
      <c r="A13" s="42" t="s">
        <v>152</v>
      </c>
      <c r="B13" s="43" t="s">
        <v>269</v>
      </c>
      <c r="C13" s="38"/>
      <c r="D13" s="38"/>
      <c r="E13" s="38"/>
      <c r="F13" s="38"/>
    </row>
    <row r="14" spans="1:6" ht="28.5" x14ac:dyDescent="0.45">
      <c r="A14" s="42" t="s">
        <v>205</v>
      </c>
      <c r="B14" s="43" t="s">
        <v>270</v>
      </c>
      <c r="C14" s="38"/>
      <c r="D14" s="38"/>
      <c r="E14" s="38"/>
      <c r="F14" s="38"/>
    </row>
    <row r="15" spans="1:6" ht="28.5" x14ac:dyDescent="0.45">
      <c r="A15" s="42" t="s">
        <v>155</v>
      </c>
      <c r="B15" s="43" t="s">
        <v>271</v>
      </c>
      <c r="C15" s="38"/>
      <c r="D15" s="38"/>
      <c r="E15" s="38"/>
      <c r="F15" s="38"/>
    </row>
    <row r="16" spans="1:6" x14ac:dyDescent="0.45">
      <c r="A16" s="42" t="s">
        <v>157</v>
      </c>
      <c r="B16" s="43" t="s">
        <v>272</v>
      </c>
      <c r="C16" s="38"/>
      <c r="D16" s="38"/>
      <c r="E16" s="38"/>
      <c r="F16" s="38"/>
    </row>
    <row r="17" spans="1:6" ht="58.5" x14ac:dyDescent="0.45">
      <c r="A17" s="42"/>
      <c r="B17" s="43" t="s">
        <v>281</v>
      </c>
      <c r="C17" s="38"/>
      <c r="D17" s="38"/>
      <c r="E17" s="38"/>
      <c r="F17" s="38"/>
    </row>
    <row r="18" spans="1:6" ht="28.5" x14ac:dyDescent="0.45">
      <c r="A18" s="42" t="s">
        <v>159</v>
      </c>
      <c r="B18" s="43" t="s">
        <v>273</v>
      </c>
      <c r="C18" s="38"/>
      <c r="D18" s="38"/>
      <c r="E18" s="38"/>
      <c r="F18" s="38"/>
    </row>
    <row r="19" spans="1:6" x14ac:dyDescent="0.45">
      <c r="A19" s="42" t="s">
        <v>160</v>
      </c>
      <c r="B19" s="43" t="s">
        <v>274</v>
      </c>
    </row>
    <row r="20" spans="1:6" x14ac:dyDescent="0.45">
      <c r="A20" s="42" t="s">
        <v>161</v>
      </c>
      <c r="B20" s="43" t="s">
        <v>275</v>
      </c>
    </row>
    <row r="21" spans="1:6" ht="28.5" x14ac:dyDescent="0.45">
      <c r="A21" s="42" t="s">
        <v>163</v>
      </c>
      <c r="B21" s="43" t="s">
        <v>276</v>
      </c>
    </row>
    <row r="22" spans="1:6" x14ac:dyDescent="0.45">
      <c r="A22" s="42" t="s">
        <v>164</v>
      </c>
      <c r="B22" s="43" t="s">
        <v>277</v>
      </c>
    </row>
    <row r="23" spans="1:6" ht="28.5" x14ac:dyDescent="0.45">
      <c r="A23" s="42" t="s">
        <v>165</v>
      </c>
      <c r="B23" s="43" t="s">
        <v>278</v>
      </c>
    </row>
    <row r="24" spans="1:6" ht="28.5" x14ac:dyDescent="0.45">
      <c r="A24" s="42"/>
      <c r="B24" s="43" t="s">
        <v>279</v>
      </c>
    </row>
    <row r="25" spans="1:6" ht="28.5" x14ac:dyDescent="0.45">
      <c r="A25" s="42"/>
      <c r="B25" s="43" t="s">
        <v>280</v>
      </c>
    </row>
    <row r="26" spans="1:6" ht="28.5" x14ac:dyDescent="0.45">
      <c r="A26" s="42" t="s">
        <v>156</v>
      </c>
      <c r="B26" s="43" t="s">
        <v>282</v>
      </c>
    </row>
    <row r="27" spans="1:6" ht="28.5" x14ac:dyDescent="0.45">
      <c r="A27" s="42" t="s">
        <v>283</v>
      </c>
      <c r="B27" s="43" t="s">
        <v>284</v>
      </c>
    </row>
    <row r="28" spans="1:6" x14ac:dyDescent="0.45">
      <c r="A28" s="42"/>
      <c r="B28" s="44"/>
    </row>
    <row r="29" spans="1:6" ht="20.45" customHeight="1" x14ac:dyDescent="0.45">
      <c r="A29" s="72" t="s">
        <v>285</v>
      </c>
      <c r="B29" s="73"/>
    </row>
    <row r="30" spans="1:6" ht="36.6" customHeight="1" thickBot="1" x14ac:dyDescent="0.5">
      <c r="A30" s="70" t="s">
        <v>286</v>
      </c>
      <c r="B30" s="71"/>
    </row>
    <row r="31" spans="1:6" ht="14.65" thickBot="1" x14ac:dyDescent="0.5">
      <c r="A31" s="41"/>
    </row>
    <row r="32" spans="1:6" ht="21" x14ac:dyDescent="0.65">
      <c r="A32" s="74" t="s">
        <v>287</v>
      </c>
      <c r="B32" s="75"/>
    </row>
    <row r="33" spans="1:2" ht="38.450000000000003" customHeight="1" x14ac:dyDescent="0.45">
      <c r="A33" s="76" t="s">
        <v>288</v>
      </c>
      <c r="B33" s="77"/>
    </row>
    <row r="34" spans="1:2" x14ac:dyDescent="0.45">
      <c r="A34" s="78" t="s">
        <v>266</v>
      </c>
      <c r="B34" s="79"/>
    </row>
    <row r="35" spans="1:2" x14ac:dyDescent="0.45">
      <c r="A35" s="42" t="s">
        <v>223</v>
      </c>
      <c r="B35" s="43" t="s">
        <v>267</v>
      </c>
    </row>
    <row r="36" spans="1:2" x14ac:dyDescent="0.45">
      <c r="A36" s="42" t="s">
        <v>153</v>
      </c>
      <c r="B36" s="43" t="s">
        <v>268</v>
      </c>
    </row>
    <row r="37" spans="1:2" x14ac:dyDescent="0.45">
      <c r="A37" s="42" t="s">
        <v>152</v>
      </c>
      <c r="B37" s="43" t="s">
        <v>269</v>
      </c>
    </row>
    <row r="38" spans="1:2" ht="28.5" x14ac:dyDescent="0.45">
      <c r="A38" s="42" t="s">
        <v>205</v>
      </c>
      <c r="B38" s="43" t="s">
        <v>270</v>
      </c>
    </row>
    <row r="39" spans="1:2" ht="28.5" x14ac:dyDescent="0.45">
      <c r="A39" s="42" t="s">
        <v>196</v>
      </c>
      <c r="B39" s="43" t="s">
        <v>271</v>
      </c>
    </row>
    <row r="40" spans="1:2" ht="28.5" x14ac:dyDescent="0.45">
      <c r="A40" s="42" t="s">
        <v>159</v>
      </c>
      <c r="B40" s="43" t="s">
        <v>273</v>
      </c>
    </row>
    <row r="41" spans="1:2" x14ac:dyDescent="0.45">
      <c r="A41" s="42" t="s">
        <v>161</v>
      </c>
      <c r="B41" s="43" t="s">
        <v>275</v>
      </c>
    </row>
    <row r="42" spans="1:2" ht="28.5" x14ac:dyDescent="0.45">
      <c r="A42" s="42" t="s">
        <v>163</v>
      </c>
      <c r="B42" s="43" t="s">
        <v>276</v>
      </c>
    </row>
    <row r="43" spans="1:2" x14ac:dyDescent="0.45">
      <c r="A43" s="42" t="s">
        <v>164</v>
      </c>
      <c r="B43" s="43" t="s">
        <v>277</v>
      </c>
    </row>
    <row r="44" spans="1:2" ht="28.5" x14ac:dyDescent="0.45">
      <c r="A44" s="42" t="s">
        <v>156</v>
      </c>
      <c r="B44" s="43" t="s">
        <v>282</v>
      </c>
    </row>
    <row r="45" spans="1:2" x14ac:dyDescent="0.45">
      <c r="A45" s="42"/>
      <c r="B45" s="44"/>
    </row>
    <row r="46" spans="1:2" ht="21" customHeight="1" x14ac:dyDescent="0.45">
      <c r="A46" s="72" t="s">
        <v>285</v>
      </c>
      <c r="B46" s="73"/>
    </row>
    <row r="47" spans="1:2" ht="37.799999999999997" customHeight="1" thickBot="1" x14ac:dyDescent="0.5">
      <c r="A47" s="70" t="s">
        <v>289</v>
      </c>
      <c r="B47" s="71"/>
    </row>
  </sheetData>
  <sheetProtection algorithmName="SHA-512" hashValue="NVaVEqdMaRCPIXOR5gcCgRkgFxOACZrYVaTPqq3YOk1GkjUMuIgTit5kUpyHgiDUo5pUvB5cWl5ZyBzfvUSleA==" saltValue="ru0wyHbGoxdE1kEWQ26m0g==" spinCount="100000" sheet="1" objects="1" scenarios="1" selectLockedCells="1" selectUnlockedCells="1"/>
  <mergeCells count="14">
    <mergeCell ref="A10:B10"/>
    <mergeCell ref="A1:B1"/>
    <mergeCell ref="A5:B5"/>
    <mergeCell ref="A6:B6"/>
    <mergeCell ref="A8:B8"/>
    <mergeCell ref="A9:B9"/>
    <mergeCell ref="A3:B3"/>
    <mergeCell ref="A47:B47"/>
    <mergeCell ref="A29:B29"/>
    <mergeCell ref="A30:B30"/>
    <mergeCell ref="A32:B32"/>
    <mergeCell ref="A33:B33"/>
    <mergeCell ref="A34:B34"/>
    <mergeCell ref="A46:B4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837A-904C-4B6F-8E4F-0DAC76D8A57B}">
  <dimension ref="A1:S39"/>
  <sheetViews>
    <sheetView workbookViewId="0">
      <selection activeCell="B10" sqref="B10"/>
    </sheetView>
  </sheetViews>
  <sheetFormatPr defaultColWidth="8.86328125" defaultRowHeight="14.25" x14ac:dyDescent="0.45"/>
  <cols>
    <col min="1" max="1" width="44.1328125" bestFit="1" customWidth="1"/>
    <col min="2" max="2" width="47.1328125" style="10" bestFit="1" customWidth="1"/>
    <col min="3" max="3" width="8.46484375" style="10" customWidth="1"/>
    <col min="4" max="4" width="10.6640625" customWidth="1"/>
    <col min="5" max="5" width="84.53125" style="10" customWidth="1"/>
    <col min="6" max="6" width="8.6640625" customWidth="1"/>
    <col min="9" max="9" width="7.86328125" customWidth="1"/>
    <col min="17" max="19" width="0" hidden="1" customWidth="1"/>
  </cols>
  <sheetData>
    <row r="1" spans="1:19" ht="25.5" x14ac:dyDescent="0.75">
      <c r="A1" s="84" t="s">
        <v>151</v>
      </c>
      <c r="B1" s="84"/>
      <c r="C1" s="84"/>
      <c r="D1" s="84"/>
      <c r="E1" s="84"/>
    </row>
    <row r="2" spans="1:19" ht="25.5" x14ac:dyDescent="0.75">
      <c r="A2" s="87"/>
      <c r="B2" s="87"/>
      <c r="C2" s="87"/>
      <c r="D2" s="87"/>
      <c r="E2" s="87"/>
    </row>
    <row r="3" spans="1:19" x14ac:dyDescent="0.45">
      <c r="A3" s="1" t="s">
        <v>223</v>
      </c>
      <c r="B3" s="28">
        <v>43959</v>
      </c>
    </row>
    <row r="4" spans="1:19" x14ac:dyDescent="0.45">
      <c r="A4" s="1" t="s">
        <v>153</v>
      </c>
      <c r="B4" s="19" t="s">
        <v>249</v>
      </c>
    </row>
    <row r="5" spans="1:19" x14ac:dyDescent="0.45">
      <c r="A5" s="1" t="s">
        <v>152</v>
      </c>
      <c r="B5" s="19" t="s">
        <v>250</v>
      </c>
    </row>
    <row r="6" spans="1:19" x14ac:dyDescent="0.45">
      <c r="A6" s="1" t="s">
        <v>205</v>
      </c>
      <c r="B6" s="19" t="s">
        <v>251</v>
      </c>
    </row>
    <row r="7" spans="1:19" x14ac:dyDescent="0.45">
      <c r="A7" s="1" t="s">
        <v>155</v>
      </c>
      <c r="B7" s="19" t="s">
        <v>252</v>
      </c>
      <c r="R7" t="s">
        <v>178</v>
      </c>
    </row>
    <row r="8" spans="1:19" ht="15.75" x14ac:dyDescent="0.55000000000000004">
      <c r="A8" s="1" t="s">
        <v>157</v>
      </c>
      <c r="B8" s="19" t="s">
        <v>176</v>
      </c>
      <c r="C8" s="25" t="s">
        <v>173</v>
      </c>
      <c r="D8" s="20">
        <v>20</v>
      </c>
      <c r="E8" s="85" t="str">
        <f>IF(D9&gt;=R8,TABELLE!A7,IF(D9&lt;='MOVARISCH SOSTANZE E MISCELE'!R9,TABELLE!A9,TABELLE!A8))</f>
        <v>Liquidi a media volatilità (media tensione di vapore)</v>
      </c>
      <c r="Q8">
        <f>IF(B8=TABELLE!A6,1,IF(B8=TABELLE!A7,2,IF(OR(B8=TABELLE!A8,B8=TABELLE!A9,B8=TABELLE!A10),3,IF(B8=TABELLE!A11,4,0))))</f>
        <v>3</v>
      </c>
      <c r="R8">
        <f>5*D8+50</f>
        <v>150</v>
      </c>
      <c r="S8" t="s">
        <v>179</v>
      </c>
    </row>
    <row r="9" spans="1:19" ht="15.75" x14ac:dyDescent="0.55000000000000004">
      <c r="A9" s="1" t="s">
        <v>159</v>
      </c>
      <c r="B9" s="19" t="s">
        <v>133</v>
      </c>
      <c r="C9" s="25" t="s">
        <v>174</v>
      </c>
      <c r="D9" s="20">
        <v>80</v>
      </c>
      <c r="E9" s="85"/>
      <c r="Q9">
        <f>IF(B9=TABELLE!B6,1,IF(B9=TABELLE!B7,2,IF(B9=TABELLE!B8,3,IF(B9=TABELLE!B9,4,IF(B9=TABELLE!B10,5,0)))))</f>
        <v>4</v>
      </c>
      <c r="R9">
        <f>2*D8+10</f>
        <v>50</v>
      </c>
      <c r="S9" t="s">
        <v>180</v>
      </c>
    </row>
    <row r="10" spans="1:19" x14ac:dyDescent="0.45">
      <c r="A10" s="1" t="s">
        <v>160</v>
      </c>
      <c r="B10" s="19" t="s">
        <v>138</v>
      </c>
      <c r="Q10">
        <f>IF(B10=TABELLE!C6,1,IF(B10=TABELLE!C7,2,IF(B10=TABELLE!C8,3,IF(B10=TABELLE!C9,4,0))))</f>
        <v>4</v>
      </c>
    </row>
    <row r="11" spans="1:19" x14ac:dyDescent="0.45">
      <c r="A11" s="1" t="s">
        <v>161</v>
      </c>
      <c r="B11" s="19" t="s">
        <v>162</v>
      </c>
      <c r="Q11">
        <f>IF(B11=TABELLE!D6,1,IF(B11=TABELLE!D7,2,IF(B11=TABELLE!D8,3,IF(B11=TABELLE!D9,4,IF(B11=TABELLE!D10,5,0)))))</f>
        <v>5</v>
      </c>
    </row>
    <row r="12" spans="1:19" x14ac:dyDescent="0.45">
      <c r="A12" s="1" t="s">
        <v>163</v>
      </c>
      <c r="B12" s="19">
        <v>1</v>
      </c>
      <c r="Q12">
        <f>IF(B12&lt;=1,1,IF(B12&lt;=3,0.75,IF(B12&lt;=5,0.5,IF(B12&lt;=10,0.25,0.1))))</f>
        <v>1</v>
      </c>
    </row>
    <row r="13" spans="1:19" x14ac:dyDescent="0.45">
      <c r="A13" s="1" t="s">
        <v>164</v>
      </c>
      <c r="B13" s="19" t="s">
        <v>149</v>
      </c>
      <c r="Q13">
        <f>IF(B13=TABELLE!E6,1,IF(B13=TABELLE!E7,2,IF(B13=TABELLE!E8,3,IF(B13=TABELLE!E9,4,IF(B13=TABELLE!E10,5,0)))))</f>
        <v>5</v>
      </c>
    </row>
    <row r="14" spans="1:19" x14ac:dyDescent="0.45">
      <c r="A14" s="1" t="s">
        <v>165</v>
      </c>
      <c r="B14" s="19" t="s">
        <v>171</v>
      </c>
      <c r="Q14">
        <f>IF(B14=TABELLE!F7,1,IF(B14=TABELLE!F8,3,IF(B14=TABELLE!F9,5,IF(B14=TABELLE!F10,12,IF(OR(B14=TABELLE!F6,B14=""),0,0)))))</f>
        <v>0</v>
      </c>
    </row>
    <row r="16" spans="1:19" x14ac:dyDescent="0.45">
      <c r="A16" s="83" t="s">
        <v>156</v>
      </c>
      <c r="B16" s="18" t="s">
        <v>100</v>
      </c>
      <c r="C16" s="17">
        <f>IF(B16="","",VLOOKUP(B16,SCORE!F2:H58,3))</f>
        <v>8</v>
      </c>
      <c r="D16" s="86" t="s">
        <v>181</v>
      </c>
      <c r="E16" s="19"/>
      <c r="F16" s="26" t="str">
        <f>IF(E16="","",VLOOKUP(E16,SCORE!K2:L19,2))</f>
        <v/>
      </c>
    </row>
    <row r="17" spans="1:6" x14ac:dyDescent="0.45">
      <c r="A17" s="83"/>
      <c r="B17" s="18" t="s">
        <v>29</v>
      </c>
      <c r="C17" s="17">
        <f>IF(B17="","",VLOOKUP(B17,SCORE!F3:H59,3))</f>
        <v>5.75</v>
      </c>
      <c r="D17" s="86"/>
      <c r="E17" s="19"/>
      <c r="F17" s="26"/>
    </row>
    <row r="18" spans="1:6" x14ac:dyDescent="0.45">
      <c r="A18" s="83"/>
      <c r="B18" s="18"/>
      <c r="C18" s="17" t="str">
        <f>IF(B18="","",VLOOKUP(B18,SCORE!F4:H60,3))</f>
        <v/>
      </c>
      <c r="D18" s="86"/>
      <c r="E18" s="19"/>
      <c r="F18" s="26"/>
    </row>
    <row r="19" spans="1:6" x14ac:dyDescent="0.45">
      <c r="A19" s="83"/>
      <c r="B19" s="18"/>
      <c r="C19" s="17" t="str">
        <f>IF(B19="","",VLOOKUP(B19,SCORE!F5:H61,3))</f>
        <v/>
      </c>
      <c r="D19" s="86"/>
      <c r="E19" s="19"/>
      <c r="F19" s="26"/>
    </row>
    <row r="20" spans="1:6" x14ac:dyDescent="0.45">
      <c r="A20" s="83"/>
      <c r="B20" s="18"/>
      <c r="C20" s="17" t="str">
        <f>IF(B20="","",VLOOKUP(B20,SCORE!F6:H62,3))</f>
        <v/>
      </c>
      <c r="D20" s="86"/>
      <c r="E20" s="19"/>
      <c r="F20" s="26"/>
    </row>
    <row r="21" spans="1:6" x14ac:dyDescent="0.45">
      <c r="A21" s="83"/>
      <c r="B21" s="18"/>
      <c r="C21" s="17" t="str">
        <f>IF(B21="","",VLOOKUP(B21,SCORE!F7:H63,3))</f>
        <v/>
      </c>
      <c r="D21" s="86"/>
      <c r="E21" s="19"/>
      <c r="F21" s="26"/>
    </row>
    <row r="22" spans="1:6" x14ac:dyDescent="0.45">
      <c r="A22" s="83"/>
      <c r="B22" s="18"/>
      <c r="C22" s="17" t="str">
        <f>IF(B22="","",VLOOKUP(B22,SCORE!F8:H64,3))</f>
        <v/>
      </c>
      <c r="D22" s="86"/>
      <c r="E22" s="19"/>
      <c r="F22" s="26"/>
    </row>
    <row r="23" spans="1:6" x14ac:dyDescent="0.45">
      <c r="A23" s="83"/>
      <c r="B23" s="18"/>
      <c r="C23" s="17" t="str">
        <f>IF(B23="","",VLOOKUP(B23,SCORE!F9:H65,3))</f>
        <v/>
      </c>
      <c r="D23" s="86"/>
      <c r="E23" s="19"/>
      <c r="F23" s="26"/>
    </row>
    <row r="24" spans="1:6" x14ac:dyDescent="0.45">
      <c r="A24" s="83"/>
      <c r="B24" s="18"/>
      <c r="C24" s="17" t="str">
        <f>IF(B24="","",VLOOKUP(B24,SCORE!F10:H66,3))</f>
        <v/>
      </c>
      <c r="D24" s="86"/>
      <c r="E24" s="19"/>
      <c r="F24" s="26"/>
    </row>
    <row r="25" spans="1:6" x14ac:dyDescent="0.45">
      <c r="A25" s="83"/>
      <c r="B25" s="18"/>
      <c r="C25" s="17" t="str">
        <f>IF(B25="","",VLOOKUP(B25,SCORE!F11:H67,3))</f>
        <v/>
      </c>
      <c r="D25" s="86"/>
      <c r="E25" s="19"/>
      <c r="F25" s="26"/>
    </row>
    <row r="26" spans="1:6" x14ac:dyDescent="0.45">
      <c r="A26" s="83"/>
      <c r="B26" s="18"/>
      <c r="C26" s="17" t="str">
        <f>IF(B26="","",VLOOKUP(B26,SCORE!F12:H68,3))</f>
        <v/>
      </c>
      <c r="D26" s="86"/>
      <c r="E26" s="19"/>
      <c r="F26" s="26"/>
    </row>
    <row r="28" spans="1:6" x14ac:dyDescent="0.45">
      <c r="A28" s="29" t="s">
        <v>185</v>
      </c>
      <c r="B28" s="30">
        <f>MAX(C16:C26,F16:F26)</f>
        <v>8</v>
      </c>
    </row>
    <row r="29" spans="1:6" x14ac:dyDescent="0.45">
      <c r="A29" s="1" t="s">
        <v>186</v>
      </c>
      <c r="B29" s="27">
        <f>IF(OR(Q8=0,Q9=0),0,IF((Q8*Q9)&lt;=3,1,IF((Q8*Q9)&lt;=5,2,IF((Q8*Q9)&lt;=9,3,4))))</f>
        <v>4</v>
      </c>
    </row>
    <row r="30" spans="1:6" x14ac:dyDescent="0.45">
      <c r="A30" s="1" t="s">
        <v>187</v>
      </c>
      <c r="B30" s="27">
        <f>IF(OR(B29=0,Q10=0),0,IF((B29*Q10)&lt;=3,1,IF((B29*Q10)&lt;=6,2,3)))</f>
        <v>3</v>
      </c>
    </row>
    <row r="31" spans="1:6" x14ac:dyDescent="0.45">
      <c r="A31" s="1" t="s">
        <v>188</v>
      </c>
      <c r="B31" s="27">
        <f>IF(OR(B30=0,Q11=0),0,IF((B30*Q11)&lt;=3,1,IF((B30*Q11)&lt;=6,2,3)))</f>
        <v>3</v>
      </c>
    </row>
    <row r="32" spans="1:6" x14ac:dyDescent="0.45">
      <c r="A32" s="1" t="s">
        <v>189</v>
      </c>
      <c r="B32" s="27">
        <f>IF(OR(B31=0,Q13=0),0,IF((B31*Q13)&lt;=2,1,IF((B31*Q13)&lt;=4,3,IF((B31*Q13)&lt;=8,7,10))))</f>
        <v>10</v>
      </c>
    </row>
    <row r="33" spans="1:2" ht="27" x14ac:dyDescent="0.45">
      <c r="A33" s="31" t="s">
        <v>190</v>
      </c>
      <c r="B33" s="32">
        <f>B32*Q12</f>
        <v>10</v>
      </c>
    </row>
    <row r="34" spans="1:2" ht="27" x14ac:dyDescent="0.45">
      <c r="A34" s="31" t="s">
        <v>191</v>
      </c>
      <c r="B34" s="32">
        <f>IF(OR(Q10=0,Q14=0),0,IF((Q10*Q14)&lt;=4,1,IF((Q10*Q14)&lt;=10,3,IF((Q10*Q14)&lt;=24,7,10))))</f>
        <v>0</v>
      </c>
    </row>
    <row r="35" spans="1:2" ht="14.65" thickBot="1" x14ac:dyDescent="0.5"/>
    <row r="36" spans="1:2" ht="42.75" thickTop="1" thickBot="1" x14ac:dyDescent="0.5">
      <c r="A36" s="33" t="s">
        <v>198</v>
      </c>
      <c r="B36" s="34">
        <f>B28*B33</f>
        <v>80</v>
      </c>
    </row>
    <row r="37" spans="1:2" ht="42.75" thickTop="1" thickBot="1" x14ac:dyDescent="0.5">
      <c r="A37" s="33" t="s">
        <v>199</v>
      </c>
      <c r="B37" s="34">
        <f>B28*B34</f>
        <v>0</v>
      </c>
    </row>
    <row r="38" spans="1:2" ht="42.75" thickTop="1" thickBot="1" x14ac:dyDescent="0.5">
      <c r="A38" s="35" t="s">
        <v>200</v>
      </c>
      <c r="B38" s="36">
        <f>SQRT((B36^2)+(B37^2))</f>
        <v>80</v>
      </c>
    </row>
    <row r="39" spans="1:2" ht="14.65" thickTop="1" x14ac:dyDescent="0.45"/>
  </sheetData>
  <sheetProtection algorithmName="SHA-512" hashValue="mL6YizgXDsEZmqORDWPLkIuM1dlQ2Joe5gXw8AKCF6aC0eh64HqtPJDPPUC3XUTRi0cD9W6pLv93hI6fAsTuQw==" saltValue="HDj4nDruH9c+M9oQW+Lq8Q==" spinCount="100000" sheet="1" objects="1" scenarios="1" selectLockedCells="1"/>
  <mergeCells count="5">
    <mergeCell ref="A16:A26"/>
    <mergeCell ref="A1:E1"/>
    <mergeCell ref="E8:E9"/>
    <mergeCell ref="D16:D26"/>
    <mergeCell ref="A2:E2"/>
  </mergeCells>
  <phoneticPr fontId="4" type="noConversion"/>
  <conditionalFormatting sqref="B36:B38">
    <cfRule type="cellIs" dxfId="24" priority="1" stopIfTrue="1" operator="greaterThan">
      <formula>80</formula>
    </cfRule>
    <cfRule type="cellIs" dxfId="23" priority="2" stopIfTrue="1" operator="between">
      <formula>40</formula>
      <formula>80</formula>
    </cfRule>
    <cfRule type="cellIs" dxfId="22" priority="3" stopIfTrue="1" operator="between">
      <formula>21</formula>
      <formula>40</formula>
    </cfRule>
    <cfRule type="cellIs" dxfId="21" priority="4" stopIfTrue="1" operator="between">
      <formula>15</formula>
      <formula>21</formula>
    </cfRule>
    <cfRule type="cellIs" dxfId="20" priority="5" stopIfTrue="1" operator="between">
      <formula>0.1</formula>
      <formula>15</formula>
    </cfRule>
  </conditionalFormatting>
  <dataValidations count="8">
    <dataValidation type="list" allowBlank="1" showInputMessage="1" showErrorMessage="1" sqref="B8" xr:uid="{B128D2FA-47FC-4ECA-8F34-B1C90696A62C}">
      <formula1>STATO</formula1>
    </dataValidation>
    <dataValidation type="list" allowBlank="1" showInputMessage="1" showErrorMessage="1" sqref="B9" xr:uid="{01A76B15-9736-47A0-9AFA-94D97336DAD5}">
      <formula1>USE</formula1>
    </dataValidation>
    <dataValidation type="list" allowBlank="1" showInputMessage="1" showErrorMessage="1" sqref="B10:C10" xr:uid="{D12C483F-1736-4AED-BE91-7CF158718E16}">
      <formula1>TIPO</formula1>
    </dataValidation>
    <dataValidation type="list" allowBlank="1" showInputMessage="1" showErrorMessage="1" sqref="B11:C11" xr:uid="{8DF3B95D-DC66-49B2-98E8-2A571C565991}">
      <formula1>CONTROL</formula1>
    </dataValidation>
    <dataValidation type="list" allowBlank="1" showInputMessage="1" showErrorMessage="1" sqref="B13:C13" xr:uid="{0AA6ED86-205E-4AC0-8C28-D24170F78A19}">
      <formula1>EXP</formula1>
    </dataValidation>
    <dataValidation type="list" allowBlank="1" showInputMessage="1" showErrorMessage="1" sqref="B14:C14" xr:uid="{01FD7C67-8AD2-492F-AFEB-DF7680DD5D10}">
      <formula1>cute</formula1>
    </dataValidation>
    <dataValidation type="list" allowBlank="1" showInputMessage="1" showErrorMessage="1" sqref="B16:B26" xr:uid="{4DD019DF-3105-495F-B3BF-962C73992411}">
      <formula1>CODICIH</formula1>
    </dataValidation>
    <dataValidation type="list" allowBlank="1" showInputMessage="1" showErrorMessage="1" sqref="E16:E26" xr:uid="{83C8D812-7E43-4C18-A582-43785412F3DE}">
      <formula1>nopericolo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3EA6B-9A48-40C0-BF2D-545F525990D5}">
  <dimension ref="A1:N51"/>
  <sheetViews>
    <sheetView zoomScaleNormal="100" workbookViewId="0">
      <selection activeCell="S20" sqref="S20"/>
    </sheetView>
  </sheetViews>
  <sheetFormatPr defaultColWidth="8.86328125" defaultRowHeight="14.25" x14ac:dyDescent="0.45"/>
  <cols>
    <col min="1" max="1" width="9.53125" customWidth="1"/>
    <col min="2" max="2" width="11.46484375" customWidth="1"/>
    <col min="3" max="4" width="10.53125" bestFit="1" customWidth="1"/>
  </cols>
  <sheetData>
    <row r="1" spans="1:14" ht="28.5" x14ac:dyDescent="0.45">
      <c r="A1" s="106" t="s">
        <v>201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</row>
    <row r="2" spans="1:14" x14ac:dyDescent="0.4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14" x14ac:dyDescent="0.45">
      <c r="A3" s="92" t="s">
        <v>202</v>
      </c>
      <c r="B3" s="93"/>
      <c r="C3" s="49">
        <f>'MOVARISCH SOSTANZE E MISCELE'!B3</f>
        <v>43959</v>
      </c>
      <c r="D3" s="46"/>
      <c r="E3" s="49"/>
      <c r="F3" s="49"/>
      <c r="G3" s="49"/>
      <c r="H3" s="49"/>
      <c r="I3" s="49"/>
      <c r="J3" s="49"/>
      <c r="K3" s="46"/>
      <c r="L3" s="46"/>
      <c r="M3" s="46"/>
      <c r="N3" s="47"/>
    </row>
    <row r="4" spans="1:14" ht="8" customHeight="1" x14ac:dyDescent="0.45">
      <c r="A4" s="4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45" customHeight="1" x14ac:dyDescent="0.45">
      <c r="A5" s="105" t="s">
        <v>203</v>
      </c>
      <c r="B5" s="94"/>
      <c r="C5" s="94" t="str">
        <f>IF('MOVARISCH SOSTANZE E MISCELE'!B4="","",'MOVARISCH SOSTANZE E MISCELE'!B4)</f>
        <v>CALICETI SRL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1:14" ht="45" customHeight="1" x14ac:dyDescent="0.45">
      <c r="A6" s="105" t="s">
        <v>204</v>
      </c>
      <c r="B6" s="94"/>
      <c r="C6" s="94" t="str">
        <f>IF('MOVARISCH SOSTANZE E MISCELE'!B5="","",'MOVARISCH SOSTANZE E MISCELE'!B5)</f>
        <v>MAGAZZINO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</row>
    <row r="7" spans="1:14" ht="45" customHeight="1" x14ac:dyDescent="0.45">
      <c r="A7" s="88" t="s">
        <v>206</v>
      </c>
      <c r="B7" s="89"/>
      <c r="C7" s="94" t="str">
        <f>IF('MOVARISCH SOSTANZE E MISCELE'!B6="","",'MOVARISCH SOSTANZE E MISCELE'!B6)</f>
        <v>MAGAZZINIERE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</row>
    <row r="8" spans="1:14" ht="45" customHeight="1" x14ac:dyDescent="0.45">
      <c r="A8" s="105" t="s">
        <v>207</v>
      </c>
      <c r="B8" s="94"/>
      <c r="C8" s="94" t="str">
        <f>IF('MOVARISCH SOSTANZE E MISCELE'!B7="","",'MOVARISCH SOSTANZE E MISCELE'!B7)</f>
        <v>SGRASSATORE TIZIO CAIO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5"/>
    </row>
    <row r="9" spans="1:14" ht="8" customHeight="1" x14ac:dyDescent="0.45">
      <c r="A9" s="48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</row>
    <row r="10" spans="1:14" x14ac:dyDescent="0.45">
      <c r="A10" s="90" t="s">
        <v>209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47"/>
    </row>
    <row r="11" spans="1:14" s="23" customFormat="1" x14ac:dyDescent="0.45">
      <c r="A11" s="50" t="str">
        <f>IF('MOVARISCH SOSTANZE E MISCELE'!B16="","",'MOVARISCH SOSTANZE E MISCELE'!B16)</f>
        <v>EUH207</v>
      </c>
      <c r="B11" s="109" t="str">
        <f>IF(A11="","",VLOOKUP(A11,SCORE!$F$2:$G$58,2))</f>
        <v>Attenzione! Contiene Cadmio. Durante l’uso si sviluppano fumi pericolosi. Leggere le informazioni fornite dal fabbricante. Rispettare le disposizioni di sicurezza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10"/>
    </row>
    <row r="12" spans="1:14" x14ac:dyDescent="0.45">
      <c r="A12" s="51" t="str">
        <f>IF('MOVARISCH SOSTANZE E MISCELE'!B17="","",'MOVARISCH SOSTANZE E MISCELE'!B17)</f>
        <v>H314 cat.1B</v>
      </c>
      <c r="B12" s="96" t="str">
        <f>IF(A12="","",VLOOKUP(A12,SCORE!$F$2:$G$58,2))</f>
        <v>Provoca gravi ustioni cutanee e gravi lesioni oculari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7"/>
    </row>
    <row r="13" spans="1:14" x14ac:dyDescent="0.45">
      <c r="A13" s="51" t="str">
        <f>IF('MOVARISCH SOSTANZE E MISCELE'!B18="","",'MOVARISCH SOSTANZE E MISCELE'!B18)</f>
        <v/>
      </c>
      <c r="B13" s="96" t="str">
        <f>IF(A13="","",VLOOKUP(A13,SCORE!$F$2:$G$58,2))</f>
        <v/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7"/>
    </row>
    <row r="14" spans="1:14" x14ac:dyDescent="0.45">
      <c r="A14" s="51" t="str">
        <f>IF('MOVARISCH SOSTANZE E MISCELE'!B19="","",'MOVARISCH SOSTANZE E MISCELE'!B19)</f>
        <v/>
      </c>
      <c r="B14" s="96" t="str">
        <f>IF(A14="","",VLOOKUP(A14,SCORE!$F$2:$G$58,2))</f>
        <v/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7"/>
    </row>
    <row r="15" spans="1:14" x14ac:dyDescent="0.45">
      <c r="A15" s="51" t="str">
        <f>IF('MOVARISCH SOSTANZE E MISCELE'!B20="","",'MOVARISCH SOSTANZE E MISCELE'!B20)</f>
        <v/>
      </c>
      <c r="B15" s="96" t="str">
        <f>IF(A15="","",VLOOKUP(A15,SCORE!$F$2:$G$58,2))</f>
        <v/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7"/>
    </row>
    <row r="16" spans="1:14" x14ac:dyDescent="0.45">
      <c r="A16" s="51" t="str">
        <f>IF('MOVARISCH SOSTANZE E MISCELE'!B21="","",'MOVARISCH SOSTANZE E MISCELE'!B21)</f>
        <v/>
      </c>
      <c r="B16" s="96" t="str">
        <f>IF(A16="","",VLOOKUP(A16,SCORE!$F$2:$G$58,2))</f>
        <v/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7"/>
    </row>
    <row r="17" spans="1:14" x14ac:dyDescent="0.45">
      <c r="A17" s="51" t="str">
        <f>IF('MOVARISCH SOSTANZE E MISCELE'!B22="","",'MOVARISCH SOSTANZE E MISCELE'!B22)</f>
        <v/>
      </c>
      <c r="B17" s="96" t="str">
        <f>IF(A17="","",VLOOKUP(A17,SCORE!$F$2:$G$58,2))</f>
        <v/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7"/>
    </row>
    <row r="18" spans="1:14" x14ac:dyDescent="0.45">
      <c r="A18" s="51" t="str">
        <f>IF('MOVARISCH SOSTANZE E MISCELE'!B23="","",'MOVARISCH SOSTANZE E MISCELE'!B23)</f>
        <v/>
      </c>
      <c r="B18" s="96" t="str">
        <f>IF(A18="","",VLOOKUP(A18,SCORE!$F$2:$G$58,2))</f>
        <v/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7"/>
    </row>
    <row r="19" spans="1:14" x14ac:dyDescent="0.45">
      <c r="A19" s="51" t="str">
        <f>IF('MOVARISCH SOSTANZE E MISCELE'!B24="","",'MOVARISCH SOSTANZE E MISCELE'!B24)</f>
        <v/>
      </c>
      <c r="B19" s="96" t="str">
        <f>IF(A19="","",VLOOKUP(A19,SCORE!$F$2:$G$58,2))</f>
        <v/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7"/>
    </row>
    <row r="20" spans="1:14" x14ac:dyDescent="0.45">
      <c r="A20" s="51" t="str">
        <f>IF('MOVARISCH SOSTANZE E MISCELE'!B25="","",'MOVARISCH SOSTANZE E MISCELE'!B25)</f>
        <v/>
      </c>
      <c r="B20" s="96" t="str">
        <f>IF(A20="","",VLOOKUP(A20,SCORE!$F$2:$G$58,2))</f>
        <v/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7"/>
    </row>
    <row r="21" spans="1:14" x14ac:dyDescent="0.45">
      <c r="A21" s="51" t="str">
        <f>IF('MOVARISCH SOSTANZE E MISCELE'!B26="","",'MOVARISCH SOSTANZE E MISCELE'!B26)</f>
        <v/>
      </c>
      <c r="B21" s="96" t="str">
        <f>IF(A21="","",VLOOKUP(A21,SCORE!$F$2:$G$58,2))</f>
        <v/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7"/>
    </row>
    <row r="22" spans="1:14" ht="23.25" x14ac:dyDescent="0.45">
      <c r="A22" s="98" t="s">
        <v>208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100"/>
    </row>
    <row r="23" spans="1:14" ht="8" customHeight="1" x14ac:dyDescent="0.45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47"/>
    </row>
    <row r="24" spans="1:14" x14ac:dyDescent="0.45">
      <c r="A24" s="101" t="s">
        <v>210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3"/>
    </row>
    <row r="25" spans="1:14" x14ac:dyDescent="0.45">
      <c r="A25" s="92" t="s">
        <v>211</v>
      </c>
      <c r="B25" s="93"/>
      <c r="C25" s="93"/>
      <c r="D25" s="93" t="str">
        <f>IF('MOVARISCH SOSTANZE E MISCELE'!B8="","",'MOVARISCH SOSTANZE E MISCELE'!B8)</f>
        <v>Liquidi a media volatilità (media tensione di vapore)</v>
      </c>
      <c r="E25" s="93"/>
      <c r="F25" s="93"/>
      <c r="G25" s="93"/>
      <c r="H25" s="93"/>
      <c r="I25" s="93"/>
      <c r="J25" s="93"/>
      <c r="K25" s="93"/>
      <c r="L25" s="93"/>
      <c r="M25" s="93"/>
      <c r="N25" s="104"/>
    </row>
    <row r="26" spans="1:14" x14ac:dyDescent="0.45">
      <c r="A26" s="92" t="s">
        <v>212</v>
      </c>
      <c r="B26" s="93"/>
      <c r="C26" s="93"/>
      <c r="D26" s="93" t="str">
        <f>IF('MOVARISCH SOSTANZE E MISCELE'!B9="","",'MOVARISCH SOSTANZE E MISCELE'!B9&amp;" Kg")</f>
        <v>10 – 100 Kg</v>
      </c>
      <c r="E26" s="93"/>
      <c r="F26" s="93"/>
      <c r="G26" s="93"/>
      <c r="H26" s="93"/>
      <c r="I26" s="93"/>
      <c r="J26" s="93"/>
      <c r="K26" s="93"/>
      <c r="L26" s="93"/>
      <c r="M26" s="93"/>
      <c r="N26" s="104"/>
    </row>
    <row r="27" spans="1:14" x14ac:dyDescent="0.45">
      <c r="A27" s="92" t="s">
        <v>213</v>
      </c>
      <c r="B27" s="93"/>
      <c r="C27" s="93"/>
      <c r="D27" s="93" t="str">
        <f>IF('MOVARISCH SOSTANZE E MISCELE'!B10="","",'MOVARISCH SOSTANZE E MISCELE'!B10)</f>
        <v>Uso con dispersione significativa</v>
      </c>
      <c r="E27" s="93"/>
      <c r="F27" s="93"/>
      <c r="G27" s="93"/>
      <c r="H27" s="93"/>
      <c r="I27" s="93"/>
      <c r="J27" s="93"/>
      <c r="K27" s="93"/>
      <c r="L27" s="93"/>
      <c r="M27" s="93"/>
      <c r="N27" s="104"/>
    </row>
    <row r="28" spans="1:14" x14ac:dyDescent="0.45">
      <c r="A28" s="92" t="s">
        <v>214</v>
      </c>
      <c r="B28" s="93"/>
      <c r="C28" s="93"/>
      <c r="D28" s="93" t="str">
        <f>IF('MOVARISCH SOSTANZE E MISCELE'!B11="","",'MOVARISCH SOSTANZE E MISCELE'!B11)</f>
        <v>Manipolazione diretta</v>
      </c>
      <c r="E28" s="93"/>
      <c r="F28" s="93"/>
      <c r="G28" s="93"/>
      <c r="H28" s="93"/>
      <c r="I28" s="93"/>
      <c r="J28" s="93"/>
      <c r="K28" s="93"/>
      <c r="L28" s="93"/>
      <c r="M28" s="93"/>
      <c r="N28" s="104"/>
    </row>
    <row r="29" spans="1:14" x14ac:dyDescent="0.45">
      <c r="A29" s="92" t="s">
        <v>215</v>
      </c>
      <c r="B29" s="93"/>
      <c r="C29" s="93"/>
      <c r="D29" s="93" t="str">
        <f>IF('MOVARISCH SOSTANZE E MISCELE'!B13="","",'MOVARISCH SOSTANZE E MISCELE'!B13)</f>
        <v>Più di sei ore</v>
      </c>
      <c r="E29" s="93"/>
      <c r="F29" s="93"/>
      <c r="G29" s="93"/>
      <c r="H29" s="93"/>
      <c r="I29" s="93"/>
      <c r="J29" s="93"/>
      <c r="K29" s="93"/>
      <c r="L29" s="93"/>
      <c r="M29" s="93"/>
      <c r="N29" s="104"/>
    </row>
    <row r="30" spans="1:14" x14ac:dyDescent="0.45">
      <c r="A30" s="92" t="s">
        <v>216</v>
      </c>
      <c r="B30" s="93"/>
      <c r="C30" s="93"/>
      <c r="D30" s="93" t="str">
        <f>IF('MOVARISCH SOSTANZE E MISCELE'!B12="","",'MOVARISCH SOSTANZE E MISCELE'!B12&amp;" metri")</f>
        <v>1 metri</v>
      </c>
      <c r="E30" s="93"/>
      <c r="F30" s="93"/>
      <c r="G30" s="93"/>
      <c r="H30" s="93"/>
      <c r="I30" s="93"/>
      <c r="J30" s="93"/>
      <c r="K30" s="93"/>
      <c r="L30" s="93"/>
      <c r="M30" s="93"/>
      <c r="N30" s="104"/>
    </row>
    <row r="31" spans="1:14" x14ac:dyDescent="0.45">
      <c r="A31" s="92" t="s">
        <v>217</v>
      </c>
      <c r="B31" s="93"/>
      <c r="C31" s="93"/>
      <c r="D31" s="93" t="str">
        <f>IF('MOVARISCH SOSTANZE E MISCELE'!B14="","",'MOVARISCH SOSTANZE E MISCELE'!B14)</f>
        <v>Non sussiste esposizione cutanea</v>
      </c>
      <c r="E31" s="93"/>
      <c r="F31" s="93"/>
      <c r="G31" s="93"/>
      <c r="H31" s="93"/>
      <c r="I31" s="93"/>
      <c r="J31" s="93"/>
      <c r="K31" s="93"/>
      <c r="L31" s="93"/>
      <c r="M31" s="93"/>
      <c r="N31" s="104"/>
    </row>
    <row r="32" spans="1:14" x14ac:dyDescent="0.4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7"/>
    </row>
    <row r="33" spans="1:14" s="21" customFormat="1" ht="21" x14ac:dyDescent="0.45">
      <c r="A33" s="120" t="s">
        <v>218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2"/>
    </row>
    <row r="34" spans="1:14" ht="8" customHeight="1" x14ac:dyDescent="0.45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7"/>
    </row>
    <row r="35" spans="1:14" s="22" customFormat="1" ht="18" x14ac:dyDescent="0.55000000000000004">
      <c r="A35" s="123" t="s">
        <v>224</v>
      </c>
      <c r="B35" s="124"/>
      <c r="C35" s="127">
        <f>'MOVARISCH SOSTANZE E MISCELE'!B28</f>
        <v>8</v>
      </c>
      <c r="D35" s="127"/>
      <c r="E35" s="127"/>
      <c r="F35" s="127"/>
      <c r="G35" s="127"/>
      <c r="H35" s="54"/>
      <c r="I35" s="55"/>
      <c r="J35" s="55"/>
      <c r="K35" s="55"/>
      <c r="L35" s="55"/>
      <c r="M35" s="55"/>
      <c r="N35" s="56"/>
    </row>
    <row r="36" spans="1:14" s="22" customFormat="1" ht="18" x14ac:dyDescent="0.55000000000000004">
      <c r="A36" s="128" t="s">
        <v>225</v>
      </c>
      <c r="B36" s="129"/>
      <c r="C36" s="129"/>
      <c r="D36" s="129"/>
      <c r="E36" s="129"/>
      <c r="F36" s="126">
        <f>'MOVARISCH SOSTANZE E MISCELE'!B33</f>
        <v>10</v>
      </c>
      <c r="G36" s="126"/>
      <c r="H36" s="54"/>
      <c r="I36" s="55"/>
      <c r="J36" s="55"/>
      <c r="K36" s="55"/>
      <c r="L36" s="55"/>
      <c r="M36" s="55"/>
      <c r="N36" s="56"/>
    </row>
    <row r="37" spans="1:14" s="22" customFormat="1" ht="18" x14ac:dyDescent="0.55000000000000004">
      <c r="A37" s="128" t="s">
        <v>226</v>
      </c>
      <c r="B37" s="129"/>
      <c r="C37" s="129"/>
      <c r="D37" s="129"/>
      <c r="E37" s="129"/>
      <c r="F37" s="126">
        <f>'MOVARISCH SOSTANZE E MISCELE'!B34</f>
        <v>0</v>
      </c>
      <c r="G37" s="126"/>
      <c r="H37" s="54"/>
      <c r="I37" s="55"/>
      <c r="J37" s="55"/>
      <c r="K37" s="55"/>
      <c r="L37" s="55"/>
      <c r="M37" s="55"/>
      <c r="N37" s="56"/>
    </row>
    <row r="38" spans="1:14" x14ac:dyDescent="0.45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7"/>
    </row>
    <row r="39" spans="1:14" s="22" customFormat="1" ht="18" x14ac:dyDescent="0.55000000000000004">
      <c r="A39" s="123" t="s">
        <v>219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5"/>
    </row>
    <row r="40" spans="1:14" s="22" customFormat="1" ht="21" x14ac:dyDescent="0.75">
      <c r="A40" s="57" t="s">
        <v>227</v>
      </c>
      <c r="B40" s="58">
        <f>'MOVARISCH SOSTANZE E MISCELE'!B36</f>
        <v>80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</row>
    <row r="41" spans="1:14" s="22" customFormat="1" ht="8" customHeight="1" x14ac:dyDescent="0.55000000000000004">
      <c r="A41" s="59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</row>
    <row r="42" spans="1:14" s="22" customFormat="1" ht="18" x14ac:dyDescent="0.55000000000000004">
      <c r="A42" s="123" t="s">
        <v>220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5"/>
    </row>
    <row r="43" spans="1:14" s="22" customFormat="1" ht="21" x14ac:dyDescent="0.75">
      <c r="A43" s="57" t="s">
        <v>228</v>
      </c>
      <c r="B43" s="58">
        <f>'MOVARISCH SOSTANZE E MISCELE'!B37</f>
        <v>0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6"/>
    </row>
    <row r="44" spans="1:14" s="22" customFormat="1" ht="8" customHeight="1" x14ac:dyDescent="0.55000000000000004">
      <c r="A44" s="59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6"/>
    </row>
    <row r="45" spans="1:14" s="22" customFormat="1" ht="18" x14ac:dyDescent="0.55000000000000004">
      <c r="A45" s="123" t="s">
        <v>221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5"/>
    </row>
    <row r="46" spans="1:14" s="22" customFormat="1" ht="21" x14ac:dyDescent="0.75">
      <c r="A46" s="57" t="s">
        <v>229</v>
      </c>
      <c r="B46" s="60">
        <f>'MOVARISCH SOSTANZE E MISCELE'!B38</f>
        <v>80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6"/>
    </row>
    <row r="47" spans="1:14" s="22" customFormat="1" ht="18" x14ac:dyDescent="0.55000000000000004">
      <c r="A47" s="59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6"/>
    </row>
    <row r="48" spans="1:14" s="22" customFormat="1" ht="18" x14ac:dyDescent="0.55000000000000004">
      <c r="A48" s="111" t="s">
        <v>222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3"/>
    </row>
    <row r="49" spans="1:14" x14ac:dyDescent="0.45">
      <c r="A49" s="92" t="str">
        <f>IF(B46&lt;15,RISCHIO!B2,IF(B46&lt;21,RISCHIO!B3,RISCHIO!B4))</f>
        <v xml:space="preserve">Rischio superiore al rischio chimico irrilevante per la salute. 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104"/>
    </row>
    <row r="50" spans="1:14" x14ac:dyDescent="0.45">
      <c r="A50" s="114" t="str">
        <f>IF(B46&lt;15,RISCHIO!C2,IF(B46&lt;21,RISCHIO!C3,IF(B46&lt;40,RISCHIO!C4,IF(B46&lt;80,RISCHIO!C5,RISCHIO!C6))))</f>
        <v>ZONA DI RISCHIO GRAVE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6"/>
    </row>
    <row r="51" spans="1:14" ht="45" customHeight="1" x14ac:dyDescent="0.45">
      <c r="A51" s="117" t="str">
        <f>IF(B46&lt;15,RISCHIO!D2,IF(B46&lt;21,RISCHIO!D3,IF(B46&lt;40,RISCHIO!D4,IF(B46&lt;80,RISCHIO!D5,RISCHIO!D6))))</f>
        <v>Applicare gli articoli 225, 226, 229 e 230 D.Lgs.81/08. Riconsiderare il percorso dell’identificazione delle misure di prevenzione e protezione ai fini di una loro eventuale implementazione. Intensificare i controlli quali la sorveglianza sanitaria, la misurazione degli agenti chimici e la periodicità della manutenzione.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9"/>
    </row>
  </sheetData>
  <sheetProtection algorithmName="SHA-512" hashValue="WOmanbQtq7s+xpp/fZo+XoUmjQHhpVWFBM4vykgunBYmyBEbHb8tBsGut5upFOhCh8Rx5bMQX1AqRIbXccQnJg==" saltValue="fF0mDfn6PByR1+q4omDdcw==" spinCount="100000" sheet="1" objects="1" scenarios="1" selectLockedCells="1" selectUnlockedCells="1"/>
  <mergeCells count="52">
    <mergeCell ref="A49:N49"/>
    <mergeCell ref="A50:N50"/>
    <mergeCell ref="A51:N51"/>
    <mergeCell ref="D31:N31"/>
    <mergeCell ref="A33:N33"/>
    <mergeCell ref="A39:N39"/>
    <mergeCell ref="A42:N42"/>
    <mergeCell ref="A45:N45"/>
    <mergeCell ref="F36:G36"/>
    <mergeCell ref="F37:G37"/>
    <mergeCell ref="C35:G35"/>
    <mergeCell ref="A31:C31"/>
    <mergeCell ref="A35:B35"/>
    <mergeCell ref="A36:E36"/>
    <mergeCell ref="A37:E37"/>
    <mergeCell ref="D27:N27"/>
    <mergeCell ref="D28:N28"/>
    <mergeCell ref="D29:N29"/>
    <mergeCell ref="D30:N30"/>
    <mergeCell ref="A48:N48"/>
    <mergeCell ref="B16:N16"/>
    <mergeCell ref="B17:N17"/>
    <mergeCell ref="B18:N18"/>
    <mergeCell ref="B19:N19"/>
    <mergeCell ref="D26:N26"/>
    <mergeCell ref="B11:N11"/>
    <mergeCell ref="B12:N12"/>
    <mergeCell ref="B13:N13"/>
    <mergeCell ref="B14:N14"/>
    <mergeCell ref="B15:N15"/>
    <mergeCell ref="A5:B5"/>
    <mergeCell ref="A6:B6"/>
    <mergeCell ref="A1:N1"/>
    <mergeCell ref="C5:N5"/>
    <mergeCell ref="C6:N6"/>
    <mergeCell ref="A3:B3"/>
    <mergeCell ref="A7:B7"/>
    <mergeCell ref="A10:M10"/>
    <mergeCell ref="A28:C28"/>
    <mergeCell ref="A29:C29"/>
    <mergeCell ref="A30:C30"/>
    <mergeCell ref="A27:C27"/>
    <mergeCell ref="A25:C25"/>
    <mergeCell ref="A26:C26"/>
    <mergeCell ref="C7:N7"/>
    <mergeCell ref="B20:N20"/>
    <mergeCell ref="B21:N21"/>
    <mergeCell ref="A22:N22"/>
    <mergeCell ref="A24:N24"/>
    <mergeCell ref="D25:N25"/>
    <mergeCell ref="A8:B8"/>
    <mergeCell ref="C8:N8"/>
  </mergeCells>
  <conditionalFormatting sqref="B40 B43 B46">
    <cfRule type="cellIs" dxfId="19" priority="1" stopIfTrue="1" operator="greaterThan">
      <formula>80</formula>
    </cfRule>
    <cfRule type="cellIs" dxfId="18" priority="2" stopIfTrue="1" operator="between">
      <formula>40</formula>
      <formula>80</formula>
    </cfRule>
    <cfRule type="cellIs" dxfId="17" priority="3" stopIfTrue="1" operator="between">
      <formula>21</formula>
      <formula>40</formula>
    </cfRule>
    <cfRule type="cellIs" dxfId="16" priority="4" stopIfTrue="1" operator="between">
      <formula>15</formula>
      <formula>21</formula>
    </cfRule>
    <cfRule type="cellIs" dxfId="15" priority="5" stopIfTrue="1" operator="between">
      <formula>0.1</formula>
      <formula>15</formula>
    </cfRule>
  </conditionalFormatting>
  <pageMargins left="0.7" right="0.7" top="0.75" bottom="0.75" header="0.3" footer="0.3"/>
  <pageSetup paperSize="9" scale="63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E1F29-5DF3-4D5E-A170-63827594524E}">
  <dimension ref="A1:N47"/>
  <sheetViews>
    <sheetView zoomScaleNormal="100" workbookViewId="0">
      <selection activeCell="C7" sqref="C7:N7"/>
    </sheetView>
  </sheetViews>
  <sheetFormatPr defaultColWidth="8.86328125" defaultRowHeight="14.25" x14ac:dyDescent="0.45"/>
  <cols>
    <col min="1" max="1" width="9.53125" customWidth="1"/>
    <col min="2" max="2" width="11.46484375" customWidth="1"/>
    <col min="3" max="4" width="10.53125" bestFit="1" customWidth="1"/>
  </cols>
  <sheetData>
    <row r="1" spans="1:14" ht="28.5" x14ac:dyDescent="0.45">
      <c r="A1" s="106" t="s">
        <v>201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</row>
    <row r="2" spans="1:14" x14ac:dyDescent="0.4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14" x14ac:dyDescent="0.45">
      <c r="A3" s="92" t="s">
        <v>202</v>
      </c>
      <c r="B3" s="93"/>
      <c r="C3" s="49">
        <f>'MOVARISCH SOSTANZE E MISCELE'!B3</f>
        <v>43959</v>
      </c>
      <c r="D3" s="46"/>
      <c r="E3" s="49"/>
      <c r="F3" s="49"/>
      <c r="G3" s="49"/>
      <c r="H3" s="49"/>
      <c r="I3" s="49"/>
      <c r="J3" s="49"/>
      <c r="K3" s="46"/>
      <c r="L3" s="46"/>
      <c r="M3" s="46"/>
      <c r="N3" s="47"/>
    </row>
    <row r="4" spans="1:14" ht="8" customHeight="1" x14ac:dyDescent="0.45">
      <c r="A4" s="4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45" customHeight="1" x14ac:dyDescent="0.45">
      <c r="A5" s="105" t="s">
        <v>203</v>
      </c>
      <c r="B5" s="94"/>
      <c r="C5" s="94" t="str">
        <f>IF('MOVARISCH SOSTANZE E MISCELE'!B4="","",'MOVARISCH SOSTANZE E MISCELE'!B4)</f>
        <v>CALICETI SRL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1:14" ht="45" customHeight="1" x14ac:dyDescent="0.45">
      <c r="A6" s="105" t="s">
        <v>204</v>
      </c>
      <c r="B6" s="94"/>
      <c r="C6" s="94" t="str">
        <f>IF('MOVARISCH SOSTANZE E MISCELE'!B5="","",'MOVARISCH SOSTANZE E MISCELE'!B5)</f>
        <v>MAGAZZINO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</row>
    <row r="7" spans="1:14" ht="45" customHeight="1" x14ac:dyDescent="0.45">
      <c r="A7" s="88" t="s">
        <v>206</v>
      </c>
      <c r="B7" s="89"/>
      <c r="C7" s="94" t="str">
        <f>IF('MOVARISCH SOSTANZE E MISCELE'!B6="","",'MOVARISCH SOSTANZE E MISCELE'!B6)</f>
        <v>MAGAZZINIERE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</row>
    <row r="8" spans="1:14" ht="45" customHeight="1" x14ac:dyDescent="0.45">
      <c r="A8" s="105" t="s">
        <v>207</v>
      </c>
      <c r="B8" s="94"/>
      <c r="C8" s="94" t="str">
        <f>IF('MOVARISCH SOSTANZE E MISCELE'!B7="","",'MOVARISCH SOSTANZE E MISCELE'!B7)</f>
        <v>SGRASSATORE TIZIO CAIO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5"/>
    </row>
    <row r="9" spans="1:14" ht="8" customHeight="1" x14ac:dyDescent="0.45">
      <c r="A9" s="48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</row>
    <row r="10" spans="1:14" x14ac:dyDescent="0.45">
      <c r="A10" s="90" t="s">
        <v>260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47"/>
    </row>
    <row r="11" spans="1:14" s="23" customFormat="1" ht="30" customHeight="1" x14ac:dyDescent="0.45">
      <c r="A11" s="130" t="str">
        <f>IF('MOVARISCH SOSTANZE E MISCELE'!E16="","",'MOVARISCH SOSTANZE E MISCELE'!E16)</f>
        <v/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2"/>
    </row>
    <row r="12" spans="1:14" ht="30" customHeight="1" x14ac:dyDescent="0.45">
      <c r="A12" s="130" t="str">
        <f>IF('MOVARISCH SOSTANZE E MISCELE'!E17="","",'MOVARISCH SOSTANZE E MISCELE'!E17)</f>
        <v/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2"/>
    </row>
    <row r="13" spans="1:14" ht="30" customHeight="1" x14ac:dyDescent="0.45">
      <c r="A13" s="130" t="str">
        <f>IF('MOVARISCH SOSTANZE E MISCELE'!E18="","",'MOVARISCH SOSTANZE E MISCELE'!E18)</f>
        <v/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2"/>
    </row>
    <row r="14" spans="1:14" ht="30" customHeight="1" x14ac:dyDescent="0.45">
      <c r="A14" s="130" t="str">
        <f>IF('MOVARISCH SOSTANZE E MISCELE'!E19="","",'MOVARISCH SOSTANZE E MISCELE'!E19)</f>
        <v/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2"/>
    </row>
    <row r="15" spans="1:14" ht="30" customHeight="1" x14ac:dyDescent="0.45">
      <c r="A15" s="130" t="str">
        <f>IF('MOVARISCH SOSTANZE E MISCELE'!E20="","",'MOVARISCH SOSTANZE E MISCELE'!E20)</f>
        <v/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2"/>
    </row>
    <row r="16" spans="1:14" ht="30" customHeight="1" x14ac:dyDescent="0.45">
      <c r="A16" s="130" t="str">
        <f>IF('MOVARISCH SOSTANZE E MISCELE'!E21="","",'MOVARISCH SOSTANZE E MISCELE'!E21)</f>
        <v/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2"/>
    </row>
    <row r="17" spans="1:14" ht="15" customHeight="1" x14ac:dyDescent="0.4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3"/>
    </row>
    <row r="18" spans="1:14" ht="23.25" x14ac:dyDescent="0.45">
      <c r="A18" s="98" t="s">
        <v>208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100"/>
    </row>
    <row r="19" spans="1:14" ht="8" customHeight="1" x14ac:dyDescent="0.45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47"/>
    </row>
    <row r="20" spans="1:14" x14ac:dyDescent="0.45">
      <c r="A20" s="101" t="s">
        <v>210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3"/>
    </row>
    <row r="21" spans="1:14" x14ac:dyDescent="0.45">
      <c r="A21" s="92" t="s">
        <v>211</v>
      </c>
      <c r="B21" s="93"/>
      <c r="C21" s="93"/>
      <c r="D21" s="93" t="str">
        <f>IF('MOVARISCH SOSTANZE E MISCELE'!B8="","",'MOVARISCH SOSTANZE E MISCELE'!B8)</f>
        <v>Liquidi a media volatilità (media tensione di vapore)</v>
      </c>
      <c r="E21" s="93"/>
      <c r="F21" s="93"/>
      <c r="G21" s="93"/>
      <c r="H21" s="93"/>
      <c r="I21" s="93"/>
      <c r="J21" s="93"/>
      <c r="K21" s="93"/>
      <c r="L21" s="93"/>
      <c r="M21" s="93"/>
      <c r="N21" s="104"/>
    </row>
    <row r="22" spans="1:14" x14ac:dyDescent="0.45">
      <c r="A22" s="92" t="s">
        <v>212</v>
      </c>
      <c r="B22" s="93"/>
      <c r="C22" s="93"/>
      <c r="D22" s="93" t="str">
        <f>IF('MOVARISCH SOSTANZE E MISCELE'!B9="","",'MOVARISCH SOSTANZE E MISCELE'!B9&amp;" Kg")</f>
        <v>10 – 100 Kg</v>
      </c>
      <c r="E22" s="93"/>
      <c r="F22" s="93"/>
      <c r="G22" s="93"/>
      <c r="H22" s="93"/>
      <c r="I22" s="93"/>
      <c r="J22" s="93"/>
      <c r="K22" s="93"/>
      <c r="L22" s="93"/>
      <c r="M22" s="93"/>
      <c r="N22" s="104"/>
    </row>
    <row r="23" spans="1:14" x14ac:dyDescent="0.45">
      <c r="A23" s="92" t="s">
        <v>213</v>
      </c>
      <c r="B23" s="93"/>
      <c r="C23" s="93"/>
      <c r="D23" s="93" t="str">
        <f>IF('MOVARISCH SOSTANZE E MISCELE'!B10="","",'MOVARISCH SOSTANZE E MISCELE'!B10)</f>
        <v>Uso con dispersione significativa</v>
      </c>
      <c r="E23" s="93"/>
      <c r="F23" s="93"/>
      <c r="G23" s="93"/>
      <c r="H23" s="93"/>
      <c r="I23" s="93"/>
      <c r="J23" s="93"/>
      <c r="K23" s="93"/>
      <c r="L23" s="93"/>
      <c r="M23" s="93"/>
      <c r="N23" s="104"/>
    </row>
    <row r="24" spans="1:14" x14ac:dyDescent="0.45">
      <c r="A24" s="92" t="s">
        <v>214</v>
      </c>
      <c r="B24" s="93"/>
      <c r="C24" s="93"/>
      <c r="D24" s="93" t="str">
        <f>IF('MOVARISCH SOSTANZE E MISCELE'!B11="","",'MOVARISCH SOSTANZE E MISCELE'!B11)</f>
        <v>Manipolazione diretta</v>
      </c>
      <c r="E24" s="93"/>
      <c r="F24" s="93"/>
      <c r="G24" s="93"/>
      <c r="H24" s="93"/>
      <c r="I24" s="93"/>
      <c r="J24" s="93"/>
      <c r="K24" s="93"/>
      <c r="L24" s="93"/>
      <c r="M24" s="93"/>
      <c r="N24" s="104"/>
    </row>
    <row r="25" spans="1:14" x14ac:dyDescent="0.45">
      <c r="A25" s="92" t="s">
        <v>215</v>
      </c>
      <c r="B25" s="93"/>
      <c r="C25" s="93"/>
      <c r="D25" s="93" t="str">
        <f>IF('MOVARISCH SOSTANZE E MISCELE'!B13="","",'MOVARISCH SOSTANZE E MISCELE'!B13)</f>
        <v>Più di sei ore</v>
      </c>
      <c r="E25" s="93"/>
      <c r="F25" s="93"/>
      <c r="G25" s="93"/>
      <c r="H25" s="93"/>
      <c r="I25" s="93"/>
      <c r="J25" s="93"/>
      <c r="K25" s="93"/>
      <c r="L25" s="93"/>
      <c r="M25" s="93"/>
      <c r="N25" s="104"/>
    </row>
    <row r="26" spans="1:14" x14ac:dyDescent="0.45">
      <c r="A26" s="92" t="s">
        <v>216</v>
      </c>
      <c r="B26" s="93"/>
      <c r="C26" s="93"/>
      <c r="D26" s="93" t="str">
        <f>IF('MOVARISCH SOSTANZE E MISCELE'!B12="","",'MOVARISCH SOSTANZE E MISCELE'!B12&amp;" metri")</f>
        <v>1 metri</v>
      </c>
      <c r="E26" s="93"/>
      <c r="F26" s="93"/>
      <c r="G26" s="93"/>
      <c r="H26" s="93"/>
      <c r="I26" s="93"/>
      <c r="J26" s="93"/>
      <c r="K26" s="93"/>
      <c r="L26" s="93"/>
      <c r="M26" s="93"/>
      <c r="N26" s="104"/>
    </row>
    <row r="27" spans="1:14" x14ac:dyDescent="0.45">
      <c r="A27" s="92" t="s">
        <v>217</v>
      </c>
      <c r="B27" s="93"/>
      <c r="C27" s="93"/>
      <c r="D27" s="93" t="str">
        <f>IF('MOVARISCH SOSTANZE E MISCELE'!B14="","",'MOVARISCH SOSTANZE E MISCELE'!B14)</f>
        <v>Non sussiste esposizione cutanea</v>
      </c>
      <c r="E27" s="93"/>
      <c r="F27" s="93"/>
      <c r="G27" s="93"/>
      <c r="H27" s="93"/>
      <c r="I27" s="93"/>
      <c r="J27" s="93"/>
      <c r="K27" s="93"/>
      <c r="L27" s="93"/>
      <c r="M27" s="93"/>
      <c r="N27" s="104"/>
    </row>
    <row r="28" spans="1:14" x14ac:dyDescent="0.4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7"/>
    </row>
    <row r="29" spans="1:14" s="21" customFormat="1" ht="21" x14ac:dyDescent="0.45">
      <c r="A29" s="120" t="s">
        <v>218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2"/>
    </row>
    <row r="30" spans="1:14" ht="8" customHeight="1" x14ac:dyDescent="0.45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7"/>
    </row>
    <row r="31" spans="1:14" s="22" customFormat="1" ht="18" x14ac:dyDescent="0.55000000000000004">
      <c r="A31" s="123" t="s">
        <v>224</v>
      </c>
      <c r="B31" s="124"/>
      <c r="C31" s="127">
        <f>'MOVARISCH SOSTANZE E MISCELE'!B28</f>
        <v>8</v>
      </c>
      <c r="D31" s="127"/>
      <c r="E31" s="127"/>
      <c r="F31" s="127"/>
      <c r="G31" s="127"/>
      <c r="H31" s="54"/>
      <c r="I31" s="55"/>
      <c r="J31" s="55"/>
      <c r="K31" s="55"/>
      <c r="L31" s="55"/>
      <c r="M31" s="55"/>
      <c r="N31" s="56"/>
    </row>
    <row r="32" spans="1:14" s="22" customFormat="1" ht="18" x14ac:dyDescent="0.55000000000000004">
      <c r="A32" s="128" t="s">
        <v>225</v>
      </c>
      <c r="B32" s="129"/>
      <c r="C32" s="129"/>
      <c r="D32" s="129"/>
      <c r="E32" s="129"/>
      <c r="F32" s="126">
        <f>'MOVARISCH SOSTANZE E MISCELE'!B33</f>
        <v>10</v>
      </c>
      <c r="G32" s="126"/>
      <c r="H32" s="54"/>
      <c r="I32" s="55"/>
      <c r="J32" s="55"/>
      <c r="K32" s="55"/>
      <c r="L32" s="55"/>
      <c r="M32" s="55"/>
      <c r="N32" s="56"/>
    </row>
    <row r="33" spans="1:14" s="22" customFormat="1" ht="18" x14ac:dyDescent="0.55000000000000004">
      <c r="A33" s="128" t="s">
        <v>226</v>
      </c>
      <c r="B33" s="129"/>
      <c r="C33" s="129"/>
      <c r="D33" s="129"/>
      <c r="E33" s="129"/>
      <c r="F33" s="126">
        <f>'MOVARISCH SOSTANZE E MISCELE'!B34</f>
        <v>0</v>
      </c>
      <c r="G33" s="126"/>
      <c r="H33" s="54"/>
      <c r="I33" s="55"/>
      <c r="J33" s="55"/>
      <c r="K33" s="55"/>
      <c r="L33" s="55"/>
      <c r="M33" s="55"/>
      <c r="N33" s="56"/>
    </row>
    <row r="34" spans="1:14" x14ac:dyDescent="0.45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7"/>
    </row>
    <row r="35" spans="1:14" s="22" customFormat="1" ht="18" x14ac:dyDescent="0.55000000000000004">
      <c r="A35" s="123" t="s">
        <v>219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5"/>
    </row>
    <row r="36" spans="1:14" s="22" customFormat="1" ht="21" x14ac:dyDescent="0.75">
      <c r="A36" s="57" t="s">
        <v>227</v>
      </c>
      <c r="B36" s="58">
        <f>'MOVARISCH SOSTANZE E MISCELE'!B36</f>
        <v>80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1:14" s="22" customFormat="1" ht="8" customHeight="1" x14ac:dyDescent="0.55000000000000004">
      <c r="A37" s="59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6"/>
    </row>
    <row r="38" spans="1:14" s="22" customFormat="1" ht="18" x14ac:dyDescent="0.55000000000000004">
      <c r="A38" s="123" t="s">
        <v>220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5"/>
    </row>
    <row r="39" spans="1:14" s="22" customFormat="1" ht="21" x14ac:dyDescent="0.75">
      <c r="A39" s="57" t="s">
        <v>228</v>
      </c>
      <c r="B39" s="58">
        <f>'MOVARISCH SOSTANZE E MISCELE'!B37</f>
        <v>0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6"/>
    </row>
    <row r="40" spans="1:14" s="22" customFormat="1" ht="8" customHeight="1" x14ac:dyDescent="0.55000000000000004">
      <c r="A40" s="59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</row>
    <row r="41" spans="1:14" s="22" customFormat="1" ht="18" x14ac:dyDescent="0.55000000000000004">
      <c r="A41" s="123" t="s">
        <v>221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5"/>
    </row>
    <row r="42" spans="1:14" s="22" customFormat="1" ht="21" x14ac:dyDescent="0.75">
      <c r="A42" s="57" t="s">
        <v>229</v>
      </c>
      <c r="B42" s="60">
        <f>'MOVARISCH SOSTANZE E MISCELE'!B38</f>
        <v>80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1:14" s="22" customFormat="1" ht="18" x14ac:dyDescent="0.55000000000000004">
      <c r="A43" s="59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6"/>
    </row>
    <row r="44" spans="1:14" s="22" customFormat="1" ht="18" x14ac:dyDescent="0.55000000000000004">
      <c r="A44" s="111" t="s">
        <v>222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3"/>
    </row>
    <row r="45" spans="1:14" x14ac:dyDescent="0.45">
      <c r="A45" s="92" t="str">
        <f>IF(B42&lt;15,RISCHIO!B2,IF(B42&lt;21,RISCHIO!B3,RISCHIO!B4))</f>
        <v xml:space="preserve">Rischio superiore al rischio chimico irrilevante per la salute. 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104"/>
    </row>
    <row r="46" spans="1:14" x14ac:dyDescent="0.45">
      <c r="A46" s="114" t="str">
        <f>IF(B42&lt;15,RISCHIO!C2,IF(B42&lt;21,RISCHIO!C3,IF(B42&lt;40,RISCHIO!C4,IF(B42&lt;80,RISCHIO!C5,RISCHIO!C6))))</f>
        <v>ZONA DI RISCHIO GRAVE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6"/>
    </row>
    <row r="47" spans="1:14" ht="45" customHeight="1" x14ac:dyDescent="0.45">
      <c r="A47" s="117" t="str">
        <f>IF(B42&lt;15,RISCHIO!D2,IF(B42&lt;21,RISCHIO!D3,IF(B42&lt;40,RISCHIO!D4,IF(B42&lt;80,RISCHIO!D5,RISCHIO!D6))))</f>
        <v>Applicare gli articoli 225, 226, 229 e 230 D.Lgs.81/08. Riconsiderare il percorso dell’identificazione delle misure di prevenzione e protezione ai fini di una loro eventuale implementazione. Intensificare i controlli quali la sorveglianza sanitaria, la misurazione degli agenti chimici e la periodicità della manutenzione.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9"/>
    </row>
  </sheetData>
  <sheetProtection algorithmName="SHA-512" hashValue="W8BoH6UsyyguwFpoDSi+YNe/mOmGgWCiolpYJw8GdlYJr7J9Dd/kyW8XQD4q8cGrWK2wzaOwg18zCzNRAO2nlg==" saltValue="KbD7eyOynng0sdDSjWZ4Jg==" spinCount="100000" sheet="1" objects="1" scenarios="1" selectLockedCells="1" selectUnlockedCells="1"/>
  <mergeCells count="47">
    <mergeCell ref="A45:N45"/>
    <mergeCell ref="A46:N46"/>
    <mergeCell ref="A47:N47"/>
    <mergeCell ref="A11:N11"/>
    <mergeCell ref="A12:N12"/>
    <mergeCell ref="A13:N13"/>
    <mergeCell ref="A14:N14"/>
    <mergeCell ref="A15:N15"/>
    <mergeCell ref="A16:N16"/>
    <mergeCell ref="A33:E33"/>
    <mergeCell ref="F33:G33"/>
    <mergeCell ref="A35:N35"/>
    <mergeCell ref="A38:N38"/>
    <mergeCell ref="A41:N41"/>
    <mergeCell ref="A44:N44"/>
    <mergeCell ref="A27:C27"/>
    <mergeCell ref="D27:N27"/>
    <mergeCell ref="A29:N29"/>
    <mergeCell ref="A31:B31"/>
    <mergeCell ref="C31:G31"/>
    <mergeCell ref="A32:E32"/>
    <mergeCell ref="F32:G32"/>
    <mergeCell ref="A24:C24"/>
    <mergeCell ref="D24:N24"/>
    <mergeCell ref="A25:C25"/>
    <mergeCell ref="D25:N25"/>
    <mergeCell ref="A26:C26"/>
    <mergeCell ref="D26:N26"/>
    <mergeCell ref="A21:C21"/>
    <mergeCell ref="D21:N21"/>
    <mergeCell ref="A22:C22"/>
    <mergeCell ref="D22:N22"/>
    <mergeCell ref="A23:C23"/>
    <mergeCell ref="D23:N23"/>
    <mergeCell ref="A18:N18"/>
    <mergeCell ref="A20:N20"/>
    <mergeCell ref="A7:B7"/>
    <mergeCell ref="C7:N7"/>
    <mergeCell ref="A8:B8"/>
    <mergeCell ref="C8:N8"/>
    <mergeCell ref="A10:M10"/>
    <mergeCell ref="A1:N1"/>
    <mergeCell ref="A3:B3"/>
    <mergeCell ref="A5:B5"/>
    <mergeCell ref="C5:N5"/>
    <mergeCell ref="A6:B6"/>
    <mergeCell ref="C6:N6"/>
  </mergeCells>
  <conditionalFormatting sqref="B36 B39 B42">
    <cfRule type="cellIs" dxfId="14" priority="1" stopIfTrue="1" operator="greaterThan">
      <formula>80</formula>
    </cfRule>
    <cfRule type="cellIs" dxfId="13" priority="2" stopIfTrue="1" operator="between">
      <formula>40</formula>
      <formula>80</formula>
    </cfRule>
    <cfRule type="cellIs" dxfId="12" priority="3" stopIfTrue="1" operator="between">
      <formula>21</formula>
      <formula>40</formula>
    </cfRule>
    <cfRule type="cellIs" dxfId="11" priority="4" stopIfTrue="1" operator="between">
      <formula>15</formula>
      <formula>21</formula>
    </cfRule>
    <cfRule type="cellIs" dxfId="10" priority="5" stopIfTrue="1" operator="between">
      <formula>0.1</formula>
      <formula>15</formula>
    </cfRule>
  </conditionalFormatting>
  <pageMargins left="0.7" right="0.7" top="0.75" bottom="0.75" header="0.3" footer="0.3"/>
  <pageSetup paperSize="9" scale="63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AD35E-07A4-4AA5-AE09-FCF198514456}">
  <dimension ref="A1:J31"/>
  <sheetViews>
    <sheetView workbookViewId="0">
      <selection activeCell="B8" sqref="B8"/>
    </sheetView>
  </sheetViews>
  <sheetFormatPr defaultColWidth="8.86328125" defaultRowHeight="14.25" x14ac:dyDescent="0.45"/>
  <cols>
    <col min="1" max="1" width="33.796875" bestFit="1" customWidth="1"/>
    <col min="2" max="2" width="47.1328125" style="10" bestFit="1" customWidth="1"/>
    <col min="3" max="3" width="8.46484375" style="10" customWidth="1"/>
    <col min="6" max="6" width="7.86328125" customWidth="1"/>
    <col min="10" max="10" width="0" hidden="1" customWidth="1"/>
  </cols>
  <sheetData>
    <row r="1" spans="1:10" ht="25.5" x14ac:dyDescent="0.75">
      <c r="A1" s="87" t="s">
        <v>151</v>
      </c>
      <c r="B1" s="87"/>
      <c r="C1" s="87"/>
    </row>
    <row r="2" spans="1:10" ht="25.5" x14ac:dyDescent="0.75">
      <c r="A2" s="24"/>
      <c r="B2" s="24"/>
      <c r="C2" s="24"/>
    </row>
    <row r="3" spans="1:10" x14ac:dyDescent="0.45">
      <c r="A3" s="1" t="s">
        <v>223</v>
      </c>
      <c r="B3" s="28">
        <v>43959</v>
      </c>
    </row>
    <row r="4" spans="1:10" x14ac:dyDescent="0.45">
      <c r="A4" s="1" t="s">
        <v>153</v>
      </c>
      <c r="B4" s="11" t="s">
        <v>253</v>
      </c>
    </row>
    <row r="5" spans="1:10" x14ac:dyDescent="0.45">
      <c r="A5" s="1" t="s">
        <v>152</v>
      </c>
      <c r="B5" s="11" t="s">
        <v>254</v>
      </c>
    </row>
    <row r="6" spans="1:10" x14ac:dyDescent="0.45">
      <c r="A6" s="1" t="s">
        <v>154</v>
      </c>
      <c r="B6" s="11" t="s">
        <v>255</v>
      </c>
    </row>
    <row r="7" spans="1:10" x14ac:dyDescent="0.45">
      <c r="A7" s="1" t="s">
        <v>196</v>
      </c>
      <c r="B7" s="11" t="s">
        <v>256</v>
      </c>
    </row>
    <row r="8" spans="1:10" x14ac:dyDescent="0.45">
      <c r="A8" s="1" t="s">
        <v>159</v>
      </c>
      <c r="B8" s="11" t="s">
        <v>134</v>
      </c>
      <c r="C8" s="6"/>
      <c r="J8">
        <f>IF(B8=TABELLE!B16,1,IF(B8=TABELLE!B17,2,IF(B8=TABELLE!B18,3,0)))</f>
        <v>3</v>
      </c>
    </row>
    <row r="9" spans="1:10" x14ac:dyDescent="0.45">
      <c r="A9" s="1" t="s">
        <v>161</v>
      </c>
      <c r="B9" s="11" t="s">
        <v>142</v>
      </c>
      <c r="J9">
        <f>IF(B9=TABELLE!D16,1,IF(B9=TABELLE!D17,2,IF(B9=TABELLE!D18,3,IF(B9=TABELLE!D19,4,0))))</f>
        <v>3</v>
      </c>
    </row>
    <row r="10" spans="1:10" x14ac:dyDescent="0.45">
      <c r="A10" s="1" t="s">
        <v>163</v>
      </c>
      <c r="B10" s="16">
        <v>7</v>
      </c>
      <c r="J10">
        <f>IF(B10&lt;=1,1,IF(B10&lt;=3,0.75,IF(B10&lt;=5,0.5,IF(B10&lt;=10,0.25,0.1))))</f>
        <v>0.25</v>
      </c>
    </row>
    <row r="11" spans="1:10" x14ac:dyDescent="0.45">
      <c r="A11" s="1" t="s">
        <v>164</v>
      </c>
      <c r="B11" s="11" t="s">
        <v>147</v>
      </c>
      <c r="J11">
        <f>IF(B11=TABELLE!E6,1,IF(B11=TABELLE!E7,2,IF(B11=TABELLE!E8,3,IF(B11=TABELLE!E9,4,IF(B11=TABELLE!E10,5,0)))))</f>
        <v>3</v>
      </c>
    </row>
    <row r="14" spans="1:10" x14ac:dyDescent="0.45">
      <c r="A14" s="133" t="s">
        <v>156</v>
      </c>
      <c r="B14" s="12" t="s">
        <v>3</v>
      </c>
      <c r="C14" s="37">
        <f>IF(B14="","",VLOOKUP(B14,SCORE!F2:H58,3))</f>
        <v>4.5</v>
      </c>
    </row>
    <row r="15" spans="1:10" x14ac:dyDescent="0.45">
      <c r="A15" s="133"/>
      <c r="B15" s="12"/>
      <c r="C15" s="37" t="str">
        <f>IF(B15="","",VLOOKUP(B15,SCORE!F3:H59,3))</f>
        <v/>
      </c>
    </row>
    <row r="16" spans="1:10" x14ac:dyDescent="0.45">
      <c r="A16" s="133"/>
      <c r="B16" s="12"/>
      <c r="C16" s="37" t="str">
        <f>IF(B16="","",VLOOKUP(B16,SCORE!F4:H60,3))</f>
        <v/>
      </c>
    </row>
    <row r="17" spans="1:3" x14ac:dyDescent="0.45">
      <c r="A17" s="133"/>
      <c r="B17" s="12"/>
      <c r="C17" s="37" t="str">
        <f>IF(B17="","",VLOOKUP(B17,SCORE!F5:H61,3))</f>
        <v/>
      </c>
    </row>
    <row r="18" spans="1:3" x14ac:dyDescent="0.45">
      <c r="A18" s="133"/>
      <c r="B18" s="12"/>
      <c r="C18" s="37" t="str">
        <f>IF(B18="","",VLOOKUP(B18,SCORE!F6:H62,3))</f>
        <v/>
      </c>
    </row>
    <row r="19" spans="1:3" x14ac:dyDescent="0.45">
      <c r="A19" s="133"/>
      <c r="B19" s="12"/>
      <c r="C19" s="37" t="str">
        <f>IF(B19="","",VLOOKUP(B19,SCORE!F7:H63,3))</f>
        <v/>
      </c>
    </row>
    <row r="20" spans="1:3" x14ac:dyDescent="0.45">
      <c r="A20" s="133"/>
      <c r="B20" s="12"/>
      <c r="C20" s="37" t="str">
        <f>IF(B20="","",VLOOKUP(B20,SCORE!F8:H64,3))</f>
        <v/>
      </c>
    </row>
    <row r="21" spans="1:3" x14ac:dyDescent="0.45">
      <c r="A21" s="133"/>
      <c r="B21" s="12"/>
      <c r="C21" s="37" t="str">
        <f>IF(B21="","",VLOOKUP(B21,SCORE!F9:H65,3))</f>
        <v/>
      </c>
    </row>
    <row r="22" spans="1:3" x14ac:dyDescent="0.45">
      <c r="A22" s="133"/>
      <c r="B22" s="12"/>
      <c r="C22" s="37" t="str">
        <f>IF(B22="","",VLOOKUP(B22,SCORE!F10:H66,3))</f>
        <v/>
      </c>
    </row>
    <row r="23" spans="1:3" x14ac:dyDescent="0.45">
      <c r="A23" s="133"/>
      <c r="B23" s="12"/>
      <c r="C23" s="37" t="str">
        <f>IF(B23="","",VLOOKUP(B23,SCORE!F11:H67,3))</f>
        <v/>
      </c>
    </row>
    <row r="24" spans="1:3" x14ac:dyDescent="0.45">
      <c r="A24" s="133"/>
      <c r="B24" s="12"/>
      <c r="C24" s="37" t="str">
        <f>IF(B24="","",VLOOKUP(B24,SCORE!F12:H68,3))</f>
        <v/>
      </c>
    </row>
    <row r="26" spans="1:3" x14ac:dyDescent="0.45">
      <c r="A26" s="1" t="s">
        <v>185</v>
      </c>
      <c r="B26" s="64">
        <f>MAX(C14:C24)</f>
        <v>4.5</v>
      </c>
    </row>
    <row r="27" spans="1:3" x14ac:dyDescent="0.45">
      <c r="A27" s="1" t="s">
        <v>188</v>
      </c>
      <c r="B27" s="64">
        <f>IF(OR(J8=0,J9=0),0,IF((J8*J9)&lt;=3,1,IF((J8*J9)&lt;=6,2,3)))</f>
        <v>3</v>
      </c>
    </row>
    <row r="28" spans="1:3" x14ac:dyDescent="0.45">
      <c r="A28" s="1" t="s">
        <v>189</v>
      </c>
      <c r="B28" s="64">
        <f>IF(OR(B27=0,J11=0),0,IF((B27*J11)&lt;=2,1,IF((B27*J11)&lt;=4,3,IF((B27*J11)&lt;=8,7,10))))</f>
        <v>10</v>
      </c>
    </row>
    <row r="29" spans="1:3" ht="27" x14ac:dyDescent="0.45">
      <c r="A29" s="65" t="s">
        <v>190</v>
      </c>
      <c r="B29" s="66">
        <f>B28*J10</f>
        <v>2.5</v>
      </c>
    </row>
    <row r="31" spans="1:3" ht="33.4" x14ac:dyDescent="0.45">
      <c r="A31" s="67" t="s">
        <v>197</v>
      </c>
      <c r="B31" s="68">
        <f>B26*B29</f>
        <v>11.25</v>
      </c>
    </row>
  </sheetData>
  <sheetProtection algorithmName="SHA-512" hashValue="8xojgScFX7/BQkTjaPPq0YrmUeviGxaaaFF/iLlrFxCoPiiJ7gfnvvogp6Cf6vlFuC+3efQA2bm+nAUwvCrQfA==" saltValue="zEk2Pg60TxcQNN4G+5rZLg==" spinCount="100000" sheet="1" objects="1" scenarios="1" selectLockedCells="1"/>
  <mergeCells count="2">
    <mergeCell ref="A1:C1"/>
    <mergeCell ref="A14:A24"/>
  </mergeCells>
  <conditionalFormatting sqref="B31 B37:B39">
    <cfRule type="cellIs" dxfId="9" priority="2" stopIfTrue="1" operator="between">
      <formula>40</formula>
      <formula>80</formula>
    </cfRule>
  </conditionalFormatting>
  <conditionalFormatting sqref="B31">
    <cfRule type="cellIs" dxfId="8" priority="1" stopIfTrue="1" operator="greaterThan">
      <formula>80</formula>
    </cfRule>
    <cfRule type="cellIs" dxfId="7" priority="3" stopIfTrue="1" operator="between">
      <formula>21</formula>
      <formula>40</formula>
    </cfRule>
    <cfRule type="cellIs" dxfId="6" priority="4" stopIfTrue="1" operator="between">
      <formula>15</formula>
      <formula>21</formula>
    </cfRule>
    <cfRule type="cellIs" dxfId="5" priority="5" stopIfTrue="1" operator="between">
      <formula>0.1</formula>
      <formula>15</formula>
    </cfRule>
  </conditionalFormatting>
  <dataValidations count="5">
    <dataValidation type="list" allowBlank="1" showInputMessage="1" showErrorMessage="1" sqref="B14:B24" xr:uid="{12E96CE1-CDDA-4C89-8925-5C2A747A4A20}">
      <formula1>CODICIH</formula1>
    </dataValidation>
    <dataValidation type="list" allowBlank="1" showInputMessage="1" showErrorMessage="1" sqref="B11:C11" xr:uid="{4C6C14E1-7A62-40D4-8CA2-C16467F19B80}">
      <formula1>EXP</formula1>
    </dataValidation>
    <dataValidation type="list" allowBlank="1" showInputMessage="1" showErrorMessage="1" sqref="C9" xr:uid="{112E7200-B6D9-4660-8AD8-5089E41BB012}">
      <formula1>CONTROL</formula1>
    </dataValidation>
    <dataValidation type="list" allowBlank="1" showInputMessage="1" showErrorMessage="1" sqref="B8" xr:uid="{83654C9E-8ADE-4A6C-A8E3-F4DEDF6CB262}">
      <formula1>USO_2</formula1>
    </dataValidation>
    <dataValidation type="list" allowBlank="1" showInputMessage="1" showErrorMessage="1" sqref="B9" xr:uid="{9E7F34EF-4AB7-4A35-ACCB-C2CD93C51E87}">
      <formula1>contr_2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B55A-691E-4C93-9A7C-8078248C3CF9}">
  <dimension ref="A1:N42"/>
  <sheetViews>
    <sheetView zoomScaleNormal="100" workbookViewId="0">
      <selection sqref="A1:N1"/>
    </sheetView>
  </sheetViews>
  <sheetFormatPr defaultRowHeight="14.25" x14ac:dyDescent="0.45"/>
  <cols>
    <col min="1" max="1" width="9.53125" customWidth="1"/>
    <col min="2" max="2" width="11.46484375" customWidth="1"/>
    <col min="3" max="4" width="10.53125" bestFit="1" customWidth="1"/>
  </cols>
  <sheetData>
    <row r="1" spans="1:14" ht="28.5" x14ac:dyDescent="0.45">
      <c r="A1" s="106" t="s">
        <v>201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</row>
    <row r="2" spans="1:14" x14ac:dyDescent="0.4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14" x14ac:dyDescent="0.45">
      <c r="A3" s="92" t="s">
        <v>202</v>
      </c>
      <c r="B3" s="93"/>
      <c r="C3" s="49">
        <f>'MOVARISCH ATTIVITA'' LAVORATIVE'!B3</f>
        <v>43959</v>
      </c>
      <c r="D3" s="46"/>
      <c r="E3" s="49"/>
      <c r="F3" s="49"/>
      <c r="G3" s="49"/>
      <c r="H3" s="49"/>
      <c r="I3" s="49"/>
      <c r="J3" s="49"/>
      <c r="K3" s="46"/>
      <c r="L3" s="46"/>
      <c r="M3" s="46"/>
      <c r="N3" s="47"/>
    </row>
    <row r="4" spans="1:14" ht="8" customHeight="1" x14ac:dyDescent="0.45">
      <c r="A4" s="4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45" customHeight="1" x14ac:dyDescent="0.45">
      <c r="A5" s="105" t="s">
        <v>203</v>
      </c>
      <c r="B5" s="94"/>
      <c r="C5" s="94" t="str">
        <f>IF('MOVARISCH ATTIVITA'' LAVORATIVE'!B4="","",'MOVARISCH ATTIVITA'' LAVORATIVE'!B4)</f>
        <v>aaa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1:14" ht="45" customHeight="1" x14ac:dyDescent="0.45">
      <c r="A6" s="105" t="s">
        <v>204</v>
      </c>
      <c r="B6" s="94"/>
      <c r="C6" s="94" t="str">
        <f>IF('MOVARISCH ATTIVITA'' LAVORATIVE'!B5="","",'MOVARISCH ATTIVITA'' LAVORATIVE'!B5)</f>
        <v>sss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</row>
    <row r="7" spans="1:14" ht="45" customHeight="1" x14ac:dyDescent="0.45">
      <c r="A7" s="88" t="s">
        <v>206</v>
      </c>
      <c r="B7" s="89"/>
      <c r="C7" s="94" t="str">
        <f>IF('MOVARISCH ATTIVITA'' LAVORATIVE'!B6="","",'MOVARISCH ATTIVITA'' LAVORATIVE'!B6)</f>
        <v>ddd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</row>
    <row r="8" spans="1:14" ht="45" customHeight="1" x14ac:dyDescent="0.45">
      <c r="A8" s="105" t="s">
        <v>207</v>
      </c>
      <c r="B8" s="94"/>
      <c r="C8" s="94" t="str">
        <f>IF('MOVARISCH ATTIVITA'' LAVORATIVE'!B7="","",'MOVARISCH ATTIVITA'' LAVORATIVE'!B7)</f>
        <v>fff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5"/>
    </row>
    <row r="9" spans="1:14" ht="8" customHeight="1" x14ac:dyDescent="0.45">
      <c r="A9" s="48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</row>
    <row r="10" spans="1:14" x14ac:dyDescent="0.45">
      <c r="A10" s="90" t="s">
        <v>209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47"/>
    </row>
    <row r="11" spans="1:14" s="23" customFormat="1" x14ac:dyDescent="0.45">
      <c r="A11" s="50" t="str">
        <f>IF('MOVARISCH ATTIVITA'' LAVORATIVE'!B14="","",'MOVARISCH ATTIVITA'' LAVORATIVE'!B14)</f>
        <v>H332</v>
      </c>
      <c r="B11" s="109" t="str">
        <f>IF(A11="","",VLOOKUP(A11,SCORE!$F$2:$G$58,2))</f>
        <v>Nocivo se inalato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10"/>
    </row>
    <row r="12" spans="1:14" x14ac:dyDescent="0.45">
      <c r="A12" s="50" t="str">
        <f>IF('MOVARISCH ATTIVITA'' LAVORATIVE'!B15="","",'MOVARISCH ATTIVITA'' LAVORATIVE'!B15)</f>
        <v/>
      </c>
      <c r="B12" s="96" t="str">
        <f>IF(A12="","",VLOOKUP(A12,SCORE!$F$2:$G$58,2))</f>
        <v/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7"/>
    </row>
    <row r="13" spans="1:14" x14ac:dyDescent="0.45">
      <c r="A13" s="50" t="str">
        <f>IF('MOVARISCH ATTIVITA'' LAVORATIVE'!B16="","",'MOVARISCH ATTIVITA'' LAVORATIVE'!B16)</f>
        <v/>
      </c>
      <c r="B13" s="96" t="str">
        <f>IF(A13="","",VLOOKUP(A13,SCORE!$F$2:$G$58,2))</f>
        <v/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7"/>
    </row>
    <row r="14" spans="1:14" x14ac:dyDescent="0.45">
      <c r="A14" s="50" t="str">
        <f>IF('MOVARISCH ATTIVITA'' LAVORATIVE'!B17="","",'MOVARISCH ATTIVITA'' LAVORATIVE'!B17)</f>
        <v/>
      </c>
      <c r="B14" s="96" t="str">
        <f>IF(A14="","",VLOOKUP(A14,SCORE!$F$2:$G$58,2))</f>
        <v/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7"/>
    </row>
    <row r="15" spans="1:14" x14ac:dyDescent="0.45">
      <c r="A15" s="50" t="str">
        <f>IF('MOVARISCH ATTIVITA'' LAVORATIVE'!B18="","",'MOVARISCH ATTIVITA'' LAVORATIVE'!B18)</f>
        <v/>
      </c>
      <c r="B15" s="96" t="str">
        <f>IF(A15="","",VLOOKUP(A15,SCORE!$F$2:$G$58,2))</f>
        <v/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7"/>
    </row>
    <row r="16" spans="1:14" x14ac:dyDescent="0.45">
      <c r="A16" s="50" t="str">
        <f>IF('MOVARISCH ATTIVITA'' LAVORATIVE'!B19="","",'MOVARISCH ATTIVITA'' LAVORATIVE'!B19)</f>
        <v/>
      </c>
      <c r="B16" s="96" t="str">
        <f>IF(A16="","",VLOOKUP(A16,SCORE!$F$2:$G$58,2))</f>
        <v/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7"/>
    </row>
    <row r="17" spans="1:14" x14ac:dyDescent="0.45">
      <c r="A17" s="50" t="str">
        <f>IF('MOVARISCH ATTIVITA'' LAVORATIVE'!B20="","",'MOVARISCH ATTIVITA'' LAVORATIVE'!B20)</f>
        <v/>
      </c>
      <c r="B17" s="96" t="str">
        <f>IF(A17="","",VLOOKUP(A17,SCORE!$F$2:$G$58,2))</f>
        <v/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7"/>
    </row>
    <row r="18" spans="1:14" x14ac:dyDescent="0.45">
      <c r="A18" s="50" t="str">
        <f>IF('MOVARISCH ATTIVITA'' LAVORATIVE'!B21="","",'MOVARISCH ATTIVITA'' LAVORATIVE'!B21)</f>
        <v/>
      </c>
      <c r="B18" s="96" t="str">
        <f>IF(A18="","",VLOOKUP(A18,SCORE!$F$2:$G$58,2))</f>
        <v/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7"/>
    </row>
    <row r="19" spans="1:14" x14ac:dyDescent="0.45">
      <c r="A19" s="50" t="str">
        <f>IF('MOVARISCH ATTIVITA'' LAVORATIVE'!B22="","",'MOVARISCH ATTIVITA'' LAVORATIVE'!B22)</f>
        <v/>
      </c>
      <c r="B19" s="96" t="str">
        <f>IF(A19="","",VLOOKUP(A19,SCORE!$F$2:$G$58,2))</f>
        <v/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7"/>
    </row>
    <row r="20" spans="1:14" x14ac:dyDescent="0.45">
      <c r="A20" s="50" t="str">
        <f>IF('MOVARISCH ATTIVITA'' LAVORATIVE'!B23="","",'MOVARISCH ATTIVITA'' LAVORATIVE'!B23)</f>
        <v/>
      </c>
      <c r="B20" s="96" t="str">
        <f>IF(A20="","",VLOOKUP(A20,SCORE!$F$2:$G$58,2))</f>
        <v/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7"/>
    </row>
    <row r="21" spans="1:14" x14ac:dyDescent="0.45">
      <c r="A21" s="50" t="str">
        <f>IF('MOVARISCH ATTIVITA'' LAVORATIVE'!B24="","",'MOVARISCH ATTIVITA'' LAVORATIVE'!B24)</f>
        <v/>
      </c>
      <c r="B21" s="96" t="str">
        <f>IF(A21="","",VLOOKUP(A21,SCORE!$F$2:$G$58,2))</f>
        <v/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7"/>
    </row>
    <row r="22" spans="1:14" ht="23.25" x14ac:dyDescent="0.45">
      <c r="A22" s="98" t="s">
        <v>208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100"/>
    </row>
    <row r="23" spans="1:14" ht="8" customHeight="1" x14ac:dyDescent="0.45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47"/>
    </row>
    <row r="24" spans="1:14" x14ac:dyDescent="0.45">
      <c r="A24" s="101" t="s">
        <v>210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3"/>
    </row>
    <row r="25" spans="1:14" x14ac:dyDescent="0.45">
      <c r="A25" s="92" t="s">
        <v>212</v>
      </c>
      <c r="B25" s="93"/>
      <c r="C25" s="93"/>
      <c r="D25" s="93" t="str">
        <f>IF('MOVARISCH ATTIVITA'' LAVORATIVE'!B8="","",'MOVARISCH ATTIVITA'' LAVORATIVE'!B8&amp;" Kg")</f>
        <v>&gt; 100 Kg</v>
      </c>
      <c r="E25" s="93"/>
      <c r="F25" s="93"/>
      <c r="G25" s="93"/>
      <c r="H25" s="93"/>
      <c r="I25" s="93"/>
      <c r="J25" s="93"/>
      <c r="K25" s="93"/>
      <c r="L25" s="93"/>
      <c r="M25" s="93"/>
      <c r="N25" s="104"/>
    </row>
    <row r="26" spans="1:14" x14ac:dyDescent="0.45">
      <c r="A26" s="92" t="s">
        <v>214</v>
      </c>
      <c r="B26" s="93"/>
      <c r="C26" s="93"/>
      <c r="D26" s="93" t="str">
        <f>IF('MOVARISCH ATTIVITA'' LAVORATIVE'!B9="","",'MOVARISCH ATTIVITA'' LAVORATIVE'!B9)</f>
        <v>Segregazione - separazione</v>
      </c>
      <c r="E26" s="93"/>
      <c r="F26" s="93"/>
      <c r="G26" s="93"/>
      <c r="H26" s="93"/>
      <c r="I26" s="93"/>
      <c r="J26" s="93"/>
      <c r="K26" s="93"/>
      <c r="L26" s="93"/>
      <c r="M26" s="93"/>
      <c r="N26" s="104"/>
    </row>
    <row r="27" spans="1:14" x14ac:dyDescent="0.45">
      <c r="A27" s="92" t="s">
        <v>215</v>
      </c>
      <c r="B27" s="93"/>
      <c r="C27" s="93"/>
      <c r="D27" s="93" t="str">
        <f>IF('MOVARISCH ATTIVITA'' LAVORATIVE'!B11="","",'MOVARISCH ATTIVITA'' LAVORATIVE'!B11)</f>
        <v>Tra le due ore e le quattro ore</v>
      </c>
      <c r="E27" s="93"/>
      <c r="F27" s="93"/>
      <c r="G27" s="93"/>
      <c r="H27" s="93"/>
      <c r="I27" s="93"/>
      <c r="J27" s="93"/>
      <c r="K27" s="93"/>
      <c r="L27" s="93"/>
      <c r="M27" s="93"/>
      <c r="N27" s="104"/>
    </row>
    <row r="28" spans="1:14" x14ac:dyDescent="0.45">
      <c r="A28" s="92" t="s">
        <v>216</v>
      </c>
      <c r="B28" s="93"/>
      <c r="C28" s="93"/>
      <c r="D28" s="93" t="str">
        <f>IF('MOVARISCH ATTIVITA'' LAVORATIVE'!B10="","",'MOVARISCH ATTIVITA'' LAVORATIVE'!B10&amp;" metri")</f>
        <v>7 metri</v>
      </c>
      <c r="E28" s="93"/>
      <c r="F28" s="93"/>
      <c r="G28" s="93"/>
      <c r="H28" s="93"/>
      <c r="I28" s="93"/>
      <c r="J28" s="93"/>
      <c r="K28" s="93"/>
      <c r="L28" s="93"/>
      <c r="M28" s="93"/>
      <c r="N28" s="104"/>
    </row>
    <row r="29" spans="1:14" x14ac:dyDescent="0.4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7"/>
    </row>
    <row r="30" spans="1:14" s="21" customFormat="1" ht="21" x14ac:dyDescent="0.45">
      <c r="A30" s="120" t="s">
        <v>218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2"/>
    </row>
    <row r="31" spans="1:14" ht="8" customHeight="1" x14ac:dyDescent="0.4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7"/>
    </row>
    <row r="32" spans="1:14" s="22" customFormat="1" ht="18" x14ac:dyDescent="0.55000000000000004">
      <c r="A32" s="123" t="s">
        <v>224</v>
      </c>
      <c r="B32" s="124"/>
      <c r="C32" s="127">
        <f>'MOVARISCH ATTIVITA'' LAVORATIVE'!B26</f>
        <v>4.5</v>
      </c>
      <c r="D32" s="127"/>
      <c r="E32" s="127"/>
      <c r="F32" s="127"/>
      <c r="G32" s="127"/>
      <c r="H32" s="54"/>
      <c r="I32" s="55"/>
      <c r="J32" s="55"/>
      <c r="K32" s="55"/>
      <c r="L32" s="55"/>
      <c r="M32" s="55"/>
      <c r="N32" s="56"/>
    </row>
    <row r="33" spans="1:14" s="22" customFormat="1" ht="18" x14ac:dyDescent="0.55000000000000004">
      <c r="A33" s="128" t="s">
        <v>225</v>
      </c>
      <c r="B33" s="129"/>
      <c r="C33" s="129"/>
      <c r="D33" s="129"/>
      <c r="E33" s="129"/>
      <c r="F33" s="126">
        <f>'MOVARISCH ATTIVITA'' LAVORATIVE'!B29</f>
        <v>2.5</v>
      </c>
      <c r="G33" s="126"/>
      <c r="H33" s="54"/>
      <c r="I33" s="55"/>
      <c r="J33" s="55"/>
      <c r="K33" s="55"/>
      <c r="L33" s="55"/>
      <c r="M33" s="55"/>
      <c r="N33" s="56"/>
    </row>
    <row r="34" spans="1:14" x14ac:dyDescent="0.45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7"/>
    </row>
    <row r="35" spans="1:14" s="22" customFormat="1" ht="18" x14ac:dyDescent="0.55000000000000004">
      <c r="A35" s="123" t="s">
        <v>219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5"/>
    </row>
    <row r="36" spans="1:14" s="22" customFormat="1" ht="21" x14ac:dyDescent="0.75">
      <c r="A36" s="57" t="s">
        <v>227</v>
      </c>
      <c r="B36" s="58">
        <f>'MOVARISCH ATTIVITA'' LAVORATIVE'!B31</f>
        <v>11.25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1:14" s="22" customFormat="1" ht="8" customHeight="1" x14ac:dyDescent="0.55000000000000004">
      <c r="A37" s="59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6"/>
    </row>
    <row r="38" spans="1:14" s="22" customFormat="1" ht="18" x14ac:dyDescent="0.55000000000000004">
      <c r="A38" s="59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6"/>
    </row>
    <row r="39" spans="1:14" s="22" customFormat="1" ht="18" x14ac:dyDescent="0.55000000000000004">
      <c r="A39" s="111" t="s">
        <v>222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3"/>
    </row>
    <row r="40" spans="1:14" x14ac:dyDescent="0.45">
      <c r="A40" s="92" t="str">
        <f>IF(B36&lt;15,RISCHIO!B2,IF(B36&lt;21,RISCHIO!B3,RISCHIO!B4))</f>
        <v>Rischio irrilevante per la salute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04"/>
    </row>
    <row r="41" spans="1:14" x14ac:dyDescent="0.45">
      <c r="A41" s="114" t="str">
        <f>IF(B36&lt;15,RISCHIO!C2,IF(B36&lt;21,RISCHIO!C3,IF(B36&lt;40,RISCHIO!C4,IF(B36&lt;80,RISCHIO!C5,RISCHIO!C6))))</f>
        <v>ZONA VERDE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6"/>
    </row>
    <row r="42" spans="1:14" ht="45" customHeight="1" x14ac:dyDescent="0.45">
      <c r="A42" s="117" t="str">
        <f>IF(B36&lt;15,RISCHIO!D2,IF(B36&lt;21,RISCHIO!D3,IF(B36&lt;40,RISCHIO!D4,IF(B36&lt;80,RISCHIO!D5,RISCHIO!D6))))</f>
        <v>Monitorare il rischio, Informare, comunque, il medico competente.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9"/>
    </row>
  </sheetData>
  <sheetProtection algorithmName="SHA-512" hashValue="VekqLVoO5lmeAkRhOs3oqWB9/pPQUJgrVmMN4i1hl4uWwVlw5K1vLlPIzTd+6jdZWMVHaemYyeme8DBZeoaSXg==" saltValue="8ge6UOdrss0gXgJ9fubSFA==" spinCount="100000" sheet="1" objects="1" scenarios="1" selectLockedCells="1" selectUnlockedCells="1"/>
  <mergeCells count="42">
    <mergeCell ref="A40:N40"/>
    <mergeCell ref="A41:N41"/>
    <mergeCell ref="A42:N42"/>
    <mergeCell ref="A35:N35"/>
    <mergeCell ref="A39:N39"/>
    <mergeCell ref="A30:N30"/>
    <mergeCell ref="A32:B32"/>
    <mergeCell ref="C32:G32"/>
    <mergeCell ref="A33:E33"/>
    <mergeCell ref="F33:G33"/>
    <mergeCell ref="A26:C26"/>
    <mergeCell ref="D26:N26"/>
    <mergeCell ref="A27:C27"/>
    <mergeCell ref="D27:N27"/>
    <mergeCell ref="A28:C28"/>
    <mergeCell ref="D28:N28"/>
    <mergeCell ref="A25:C25"/>
    <mergeCell ref="D25:N25"/>
    <mergeCell ref="B18:N18"/>
    <mergeCell ref="B19:N19"/>
    <mergeCell ref="B20:N20"/>
    <mergeCell ref="B21:N21"/>
    <mergeCell ref="A22:N22"/>
    <mergeCell ref="A24:N24"/>
    <mergeCell ref="B17:N17"/>
    <mergeCell ref="A7:B7"/>
    <mergeCell ref="C7:N7"/>
    <mergeCell ref="A8:B8"/>
    <mergeCell ref="C8:N8"/>
    <mergeCell ref="A10:M10"/>
    <mergeCell ref="B11:N11"/>
    <mergeCell ref="B12:N12"/>
    <mergeCell ref="B13:N13"/>
    <mergeCell ref="B14:N14"/>
    <mergeCell ref="B15:N15"/>
    <mergeCell ref="B16:N16"/>
    <mergeCell ref="A1:N1"/>
    <mergeCell ref="A3:B3"/>
    <mergeCell ref="A5:B5"/>
    <mergeCell ref="C5:N5"/>
    <mergeCell ref="A6:B6"/>
    <mergeCell ref="C6:N6"/>
  </mergeCells>
  <conditionalFormatting sqref="B36">
    <cfRule type="cellIs" dxfId="4" priority="1" stopIfTrue="1" operator="greaterThan">
      <formula>80</formula>
    </cfRule>
    <cfRule type="cellIs" dxfId="3" priority="2" stopIfTrue="1" operator="between">
      <formula>40</formula>
      <formula>80</formula>
    </cfRule>
    <cfRule type="cellIs" dxfId="2" priority="3" stopIfTrue="1" operator="between">
      <formula>21</formula>
      <formula>40</formula>
    </cfRule>
    <cfRule type="cellIs" dxfId="1" priority="4" stopIfTrue="1" operator="between">
      <formula>15</formula>
      <formula>21</formula>
    </cfRule>
    <cfRule type="cellIs" dxfId="0" priority="5" stopIfTrue="1" operator="between">
      <formula>0.1</formula>
      <formula>15</formula>
    </cfRule>
  </conditionalFormatting>
  <pageMargins left="0.7" right="0.7" top="0.75" bottom="0.75" header="0.3" footer="0.3"/>
  <pageSetup paperSize="9" scale="63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2D04B-18B0-4F41-AF15-56904F5E4CDB}">
  <dimension ref="A4:H62"/>
  <sheetViews>
    <sheetView workbookViewId="0">
      <selection sqref="A1:XFD1048576"/>
    </sheetView>
  </sheetViews>
  <sheetFormatPr defaultRowHeight="14.25" x14ac:dyDescent="0.45"/>
  <cols>
    <col min="1" max="1" width="47.1328125" bestFit="1" customWidth="1"/>
    <col min="2" max="2" width="17.46484375" bestFit="1" customWidth="1"/>
    <col min="3" max="4" width="29.53125" bestFit="1" customWidth="1"/>
    <col min="5" max="5" width="27.1328125" bestFit="1" customWidth="1"/>
    <col min="6" max="6" width="30.46484375" bestFit="1" customWidth="1"/>
    <col min="7" max="7" width="10.86328125" bestFit="1" customWidth="1"/>
    <col min="8" max="8" width="65.46484375" customWidth="1"/>
  </cols>
  <sheetData>
    <row r="4" spans="1:8" x14ac:dyDescent="0.45">
      <c r="A4" s="1" t="s">
        <v>128</v>
      </c>
      <c r="B4" s="1" t="s">
        <v>129</v>
      </c>
      <c r="C4" s="1" t="s">
        <v>139</v>
      </c>
      <c r="D4" s="1" t="s">
        <v>144</v>
      </c>
      <c r="E4" s="1" t="s">
        <v>150</v>
      </c>
      <c r="F4" s="1" t="s">
        <v>166</v>
      </c>
      <c r="G4" s="1" t="s">
        <v>172</v>
      </c>
      <c r="H4" s="1" t="s">
        <v>181</v>
      </c>
    </row>
    <row r="5" spans="1:8" x14ac:dyDescent="0.45">
      <c r="A5" s="2"/>
      <c r="B5" s="2"/>
      <c r="C5" s="2"/>
      <c r="D5" s="2"/>
      <c r="E5" s="5"/>
      <c r="F5" s="5"/>
      <c r="G5" s="2"/>
      <c r="H5" s="2"/>
    </row>
    <row r="6" spans="1:8" ht="28.5" x14ac:dyDescent="0.45">
      <c r="A6" s="3" t="s">
        <v>126</v>
      </c>
      <c r="B6" s="8" t="s">
        <v>130</v>
      </c>
      <c r="C6" s="3" t="s">
        <v>135</v>
      </c>
      <c r="D6" s="3" t="s">
        <v>140</v>
      </c>
      <c r="E6" s="6" t="s">
        <v>145</v>
      </c>
      <c r="F6" s="6" t="s">
        <v>171</v>
      </c>
      <c r="G6" s="3" t="s">
        <v>3</v>
      </c>
      <c r="H6" s="13" t="s">
        <v>105</v>
      </c>
    </row>
    <row r="7" spans="1:8" ht="71.25" x14ac:dyDescent="0.45">
      <c r="A7" s="3" t="s">
        <v>175</v>
      </c>
      <c r="B7" s="8" t="s">
        <v>131</v>
      </c>
      <c r="C7" s="3" t="s">
        <v>136</v>
      </c>
      <c r="D7" s="3" t="s">
        <v>141</v>
      </c>
      <c r="E7" s="6" t="s">
        <v>146</v>
      </c>
      <c r="F7" s="6" t="s">
        <v>167</v>
      </c>
      <c r="G7" s="3" t="s">
        <v>5</v>
      </c>
      <c r="H7" s="13" t="s">
        <v>106</v>
      </c>
    </row>
    <row r="8" spans="1:8" ht="42.75" x14ac:dyDescent="0.45">
      <c r="A8" s="3" t="s">
        <v>176</v>
      </c>
      <c r="B8" s="8" t="s">
        <v>132</v>
      </c>
      <c r="C8" s="3" t="s">
        <v>137</v>
      </c>
      <c r="D8" s="3" t="s">
        <v>142</v>
      </c>
      <c r="E8" s="6" t="s">
        <v>147</v>
      </c>
      <c r="F8" s="6" t="s">
        <v>168</v>
      </c>
      <c r="G8" s="3" t="s">
        <v>7</v>
      </c>
      <c r="H8" s="13" t="s">
        <v>107</v>
      </c>
    </row>
    <row r="9" spans="1:8" ht="42.75" x14ac:dyDescent="0.45">
      <c r="A9" t="s">
        <v>177</v>
      </c>
      <c r="B9" s="8" t="s">
        <v>133</v>
      </c>
      <c r="C9" s="4" t="s">
        <v>138</v>
      </c>
      <c r="D9" s="3" t="s">
        <v>143</v>
      </c>
      <c r="E9" s="6" t="s">
        <v>148</v>
      </c>
      <c r="F9" s="6" t="s">
        <v>169</v>
      </c>
      <c r="G9" s="3" t="s">
        <v>9</v>
      </c>
      <c r="H9" s="13" t="s">
        <v>108</v>
      </c>
    </row>
    <row r="10" spans="1:8" ht="42.75" x14ac:dyDescent="0.45">
      <c r="A10" t="s">
        <v>158</v>
      </c>
      <c r="B10" s="9" t="s">
        <v>134</v>
      </c>
      <c r="D10" s="4" t="s">
        <v>162</v>
      </c>
      <c r="E10" s="7" t="s">
        <v>149</v>
      </c>
      <c r="F10" s="7" t="s">
        <v>170</v>
      </c>
      <c r="G10" s="3" t="s">
        <v>11</v>
      </c>
      <c r="H10" s="13" t="s">
        <v>109</v>
      </c>
    </row>
    <row r="11" spans="1:8" ht="28.5" x14ac:dyDescent="0.45">
      <c r="A11" s="4" t="s">
        <v>127</v>
      </c>
      <c r="G11" s="3" t="s">
        <v>13</v>
      </c>
      <c r="H11" s="13" t="s">
        <v>110</v>
      </c>
    </row>
    <row r="12" spans="1:8" ht="42.75" x14ac:dyDescent="0.45">
      <c r="G12" s="3" t="s">
        <v>15</v>
      </c>
      <c r="H12" s="13" t="s">
        <v>111</v>
      </c>
    </row>
    <row r="13" spans="1:8" ht="42.75" x14ac:dyDescent="0.45">
      <c r="G13" s="3" t="s">
        <v>17</v>
      </c>
      <c r="H13" s="13" t="s">
        <v>112</v>
      </c>
    </row>
    <row r="14" spans="1:8" ht="42.75" x14ac:dyDescent="0.45">
      <c r="B14" s="1" t="s">
        <v>129</v>
      </c>
      <c r="D14" s="1" t="s">
        <v>144</v>
      </c>
      <c r="G14" s="3" t="s">
        <v>19</v>
      </c>
      <c r="H14" s="13" t="s">
        <v>113</v>
      </c>
    </row>
    <row r="15" spans="1:8" ht="42.75" x14ac:dyDescent="0.45">
      <c r="B15" s="2"/>
      <c r="D15" s="2"/>
      <c r="G15" s="3" t="s">
        <v>21</v>
      </c>
      <c r="H15" s="13" t="s">
        <v>114</v>
      </c>
    </row>
    <row r="16" spans="1:8" ht="42.75" x14ac:dyDescent="0.45">
      <c r="B16" s="8" t="s">
        <v>192</v>
      </c>
      <c r="D16" s="3" t="s">
        <v>140</v>
      </c>
      <c r="G16" s="3" t="s">
        <v>22</v>
      </c>
      <c r="H16" s="13" t="s">
        <v>115</v>
      </c>
    </row>
    <row r="17" spans="2:8" ht="42.75" x14ac:dyDescent="0.45">
      <c r="B17" s="8" t="s">
        <v>193</v>
      </c>
      <c r="D17" s="3" t="s">
        <v>194</v>
      </c>
      <c r="G17" s="3" t="s">
        <v>23</v>
      </c>
      <c r="H17" s="13" t="s">
        <v>116</v>
      </c>
    </row>
    <row r="18" spans="2:8" ht="42.75" x14ac:dyDescent="0.45">
      <c r="B18" s="9" t="s">
        <v>134</v>
      </c>
      <c r="D18" s="3" t="s">
        <v>142</v>
      </c>
      <c r="G18" s="3" t="s">
        <v>24</v>
      </c>
      <c r="H18" s="13" t="s">
        <v>117</v>
      </c>
    </row>
    <row r="19" spans="2:8" ht="42.75" x14ac:dyDescent="0.45">
      <c r="D19" s="4" t="s">
        <v>195</v>
      </c>
      <c r="G19" s="3" t="s">
        <v>25</v>
      </c>
      <c r="H19" s="13" t="s">
        <v>118</v>
      </c>
    </row>
    <row r="20" spans="2:8" ht="42.75" x14ac:dyDescent="0.45">
      <c r="G20" s="3" t="s">
        <v>26</v>
      </c>
      <c r="H20" s="13" t="s">
        <v>119</v>
      </c>
    </row>
    <row r="21" spans="2:8" ht="42.75" x14ac:dyDescent="0.45">
      <c r="G21" s="3" t="s">
        <v>27</v>
      </c>
      <c r="H21" s="13" t="s">
        <v>120</v>
      </c>
    </row>
    <row r="22" spans="2:8" ht="42.75" x14ac:dyDescent="0.45">
      <c r="G22" s="3" t="s">
        <v>29</v>
      </c>
      <c r="H22" s="13" t="s">
        <v>121</v>
      </c>
    </row>
    <row r="23" spans="2:8" ht="28.5" x14ac:dyDescent="0.45">
      <c r="G23" s="3" t="s">
        <v>30</v>
      </c>
      <c r="H23" s="14" t="s">
        <v>122</v>
      </c>
    </row>
    <row r="24" spans="2:8" x14ac:dyDescent="0.45">
      <c r="G24" s="3" t="s">
        <v>31</v>
      </c>
    </row>
    <row r="25" spans="2:8" x14ac:dyDescent="0.45">
      <c r="G25" s="3" t="s">
        <v>33</v>
      </c>
    </row>
    <row r="26" spans="2:8" x14ac:dyDescent="0.45">
      <c r="G26" s="3" t="s">
        <v>35</v>
      </c>
    </row>
    <row r="27" spans="2:8" x14ac:dyDescent="0.45">
      <c r="G27" s="3" t="s">
        <v>0</v>
      </c>
    </row>
    <row r="28" spans="2:8" x14ac:dyDescent="0.45">
      <c r="G28" s="3" t="s">
        <v>38</v>
      </c>
    </row>
    <row r="29" spans="2:8" x14ac:dyDescent="0.45">
      <c r="G29" s="3" t="s">
        <v>40</v>
      </c>
    </row>
    <row r="30" spans="2:8" x14ac:dyDescent="0.45">
      <c r="G30" s="3" t="s">
        <v>41</v>
      </c>
    </row>
    <row r="31" spans="2:8" x14ac:dyDescent="0.45">
      <c r="G31" s="3" t="s">
        <v>43</v>
      </c>
    </row>
    <row r="32" spans="2:8" x14ac:dyDescent="0.45">
      <c r="G32" s="3" t="s">
        <v>44</v>
      </c>
    </row>
    <row r="33" spans="7:7" x14ac:dyDescent="0.45">
      <c r="G33" s="3" t="s">
        <v>46</v>
      </c>
    </row>
    <row r="34" spans="7:7" x14ac:dyDescent="0.45">
      <c r="G34" s="3" t="s">
        <v>48</v>
      </c>
    </row>
    <row r="35" spans="7:7" x14ac:dyDescent="0.45">
      <c r="G35" s="3" t="s">
        <v>50</v>
      </c>
    </row>
    <row r="36" spans="7:7" x14ac:dyDescent="0.45">
      <c r="G36" s="3" t="s">
        <v>1</v>
      </c>
    </row>
    <row r="37" spans="7:7" x14ac:dyDescent="0.45">
      <c r="G37" s="3" t="s">
        <v>2</v>
      </c>
    </row>
    <row r="38" spans="7:7" x14ac:dyDescent="0.45">
      <c r="G38" s="3" t="s">
        <v>54</v>
      </c>
    </row>
    <row r="39" spans="7:7" x14ac:dyDescent="0.45">
      <c r="G39" s="3" t="s">
        <v>56</v>
      </c>
    </row>
    <row r="40" spans="7:7" x14ac:dyDescent="0.45">
      <c r="G40" s="3" t="s">
        <v>58</v>
      </c>
    </row>
    <row r="41" spans="7:7" x14ac:dyDescent="0.45">
      <c r="G41" s="3" t="s">
        <v>60</v>
      </c>
    </row>
    <row r="42" spans="7:7" x14ac:dyDescent="0.45">
      <c r="G42" s="3" t="s">
        <v>62</v>
      </c>
    </row>
    <row r="43" spans="7:7" x14ac:dyDescent="0.45">
      <c r="G43" s="3" t="s">
        <v>64</v>
      </c>
    </row>
    <row r="44" spans="7:7" x14ac:dyDescent="0.45">
      <c r="G44" s="3" t="s">
        <v>66</v>
      </c>
    </row>
    <row r="45" spans="7:7" x14ac:dyDescent="0.45">
      <c r="G45" s="3" t="s">
        <v>68</v>
      </c>
    </row>
    <row r="46" spans="7:7" x14ac:dyDescent="0.45">
      <c r="G46" s="3" t="s">
        <v>70</v>
      </c>
    </row>
    <row r="47" spans="7:7" x14ac:dyDescent="0.45">
      <c r="G47" s="3" t="s">
        <v>72</v>
      </c>
    </row>
    <row r="48" spans="7:7" x14ac:dyDescent="0.45">
      <c r="G48" s="3" t="s">
        <v>74</v>
      </c>
    </row>
    <row r="49" spans="7:7" x14ac:dyDescent="0.45">
      <c r="G49" s="3" t="s">
        <v>76</v>
      </c>
    </row>
    <row r="50" spans="7:7" x14ac:dyDescent="0.45">
      <c r="G50" s="3" t="s">
        <v>78</v>
      </c>
    </row>
    <row r="51" spans="7:7" x14ac:dyDescent="0.45">
      <c r="G51" s="3" t="s">
        <v>80</v>
      </c>
    </row>
    <row r="52" spans="7:7" x14ac:dyDescent="0.45">
      <c r="G52" s="3" t="s">
        <v>82</v>
      </c>
    </row>
    <row r="53" spans="7:7" x14ac:dyDescent="0.45">
      <c r="G53" s="3" t="s">
        <v>84</v>
      </c>
    </row>
    <row r="54" spans="7:7" x14ac:dyDescent="0.45">
      <c r="G54" s="3" t="s">
        <v>86</v>
      </c>
    </row>
    <row r="55" spans="7:7" x14ac:dyDescent="0.45">
      <c r="G55" s="3" t="s">
        <v>88</v>
      </c>
    </row>
    <row r="56" spans="7:7" x14ac:dyDescent="0.45">
      <c r="G56" s="3" t="s">
        <v>90</v>
      </c>
    </row>
    <row r="57" spans="7:7" x14ac:dyDescent="0.45">
      <c r="G57" s="3" t="s">
        <v>92</v>
      </c>
    </row>
    <row r="58" spans="7:7" x14ac:dyDescent="0.45">
      <c r="G58" s="3" t="s">
        <v>94</v>
      </c>
    </row>
    <row r="59" spans="7:7" x14ac:dyDescent="0.45">
      <c r="G59" s="3" t="s">
        <v>96</v>
      </c>
    </row>
    <row r="60" spans="7:7" x14ac:dyDescent="0.45">
      <c r="G60" s="3" t="s">
        <v>98</v>
      </c>
    </row>
    <row r="61" spans="7:7" x14ac:dyDescent="0.45">
      <c r="G61" s="3" t="s">
        <v>100</v>
      </c>
    </row>
    <row r="62" spans="7:7" x14ac:dyDescent="0.45">
      <c r="G62" s="4" t="s">
        <v>102</v>
      </c>
    </row>
  </sheetData>
  <sheetProtection algorithmName="SHA-512" hashValue="R5sa7otsjAz8+9dwB9whj2vuy6if9bQk2vv7dJ5gPlIuEp+QAOgu0cx78QPzy3KoxHteF7poc9jKYVleXznYMQ==" saltValue="O/DZq3ygEhv9hMScAKtHJQ==" spinCount="100000" sheet="1" objects="1" scenarios="1" selectLockedCells="1" selectUnlockedCells="1"/>
  <dataConsolidate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68E67-9552-4971-B3D7-4E56C5A93A77}">
  <dimension ref="A1:L76"/>
  <sheetViews>
    <sheetView topLeftCell="C1" workbookViewId="0">
      <selection activeCell="G3" sqref="G3"/>
    </sheetView>
  </sheetViews>
  <sheetFormatPr defaultRowHeight="14.25" x14ac:dyDescent="0.45"/>
  <cols>
    <col min="1" max="1" width="14.86328125" customWidth="1"/>
    <col min="2" max="2" width="80.19921875" style="10" bestFit="1" customWidth="1"/>
    <col min="3" max="3" width="7.86328125" bestFit="1" customWidth="1"/>
    <col min="6" max="6" width="10.86328125" bestFit="1" customWidth="1"/>
    <col min="7" max="7" width="73.796875" style="10" customWidth="1"/>
    <col min="11" max="11" width="96.19921875" style="10" customWidth="1"/>
  </cols>
  <sheetData>
    <row r="1" spans="1:12" x14ac:dyDescent="0.45">
      <c r="A1" t="s">
        <v>123</v>
      </c>
      <c r="B1" s="10" t="s">
        <v>124</v>
      </c>
      <c r="C1" t="s">
        <v>125</v>
      </c>
      <c r="F1" s="1" t="s">
        <v>123</v>
      </c>
      <c r="G1" s="15" t="s">
        <v>124</v>
      </c>
      <c r="H1" s="1" t="s">
        <v>125</v>
      </c>
      <c r="K1" s="15" t="s">
        <v>124</v>
      </c>
      <c r="L1" s="1" t="s">
        <v>125</v>
      </c>
    </row>
    <row r="2" spans="1:12" ht="28.5" x14ac:dyDescent="0.45">
      <c r="A2" t="s">
        <v>3</v>
      </c>
      <c r="B2" s="10" t="s">
        <v>4</v>
      </c>
      <c r="C2">
        <v>4.5</v>
      </c>
      <c r="F2" t="s">
        <v>24</v>
      </c>
      <c r="G2" s="10" t="s">
        <v>182</v>
      </c>
      <c r="H2">
        <v>3</v>
      </c>
      <c r="K2" s="10" t="s">
        <v>109</v>
      </c>
      <c r="L2">
        <v>2.25</v>
      </c>
    </row>
    <row r="3" spans="1:12" ht="28.5" x14ac:dyDescent="0.45">
      <c r="A3" t="s">
        <v>5</v>
      </c>
      <c r="B3" s="10" t="s">
        <v>6</v>
      </c>
      <c r="C3">
        <v>3</v>
      </c>
      <c r="F3" t="s">
        <v>25</v>
      </c>
      <c r="G3" s="10" t="s">
        <v>183</v>
      </c>
      <c r="H3">
        <v>3</v>
      </c>
      <c r="K3" s="10" t="s">
        <v>105</v>
      </c>
      <c r="L3">
        <v>5.5</v>
      </c>
    </row>
    <row r="4" spans="1:12" ht="42.75" x14ac:dyDescent="0.45">
      <c r="A4" t="s">
        <v>7</v>
      </c>
      <c r="B4" s="10" t="s">
        <v>8</v>
      </c>
      <c r="C4">
        <v>2</v>
      </c>
      <c r="F4" t="s">
        <v>26</v>
      </c>
      <c r="G4" s="10" t="s">
        <v>184</v>
      </c>
      <c r="H4">
        <v>3.5</v>
      </c>
      <c r="K4" s="10" t="s">
        <v>106</v>
      </c>
      <c r="L4">
        <v>4</v>
      </c>
    </row>
    <row r="5" spans="1:12" ht="42.75" x14ac:dyDescent="0.45">
      <c r="A5" t="s">
        <v>9</v>
      </c>
      <c r="B5" s="10" t="s">
        <v>10</v>
      </c>
      <c r="C5">
        <v>6</v>
      </c>
      <c r="F5" t="s">
        <v>0</v>
      </c>
      <c r="G5" s="10" t="s">
        <v>37</v>
      </c>
      <c r="H5">
        <v>2.5</v>
      </c>
      <c r="K5" s="10" t="s">
        <v>107</v>
      </c>
      <c r="L5">
        <v>2.5</v>
      </c>
    </row>
    <row r="6" spans="1:12" ht="28.5" x14ac:dyDescent="0.45">
      <c r="A6" t="s">
        <v>11</v>
      </c>
      <c r="B6" s="10" t="s">
        <v>12</v>
      </c>
      <c r="C6">
        <v>4.5</v>
      </c>
      <c r="F6" t="s">
        <v>82</v>
      </c>
      <c r="G6" s="10" t="s">
        <v>83</v>
      </c>
      <c r="H6">
        <v>6</v>
      </c>
      <c r="K6" s="10" t="s">
        <v>108</v>
      </c>
      <c r="L6">
        <v>2.25</v>
      </c>
    </row>
    <row r="7" spans="1:12" ht="28.5" x14ac:dyDescent="0.45">
      <c r="A7" t="s">
        <v>13</v>
      </c>
      <c r="B7" s="10" t="s">
        <v>14</v>
      </c>
      <c r="C7">
        <v>2.25</v>
      </c>
      <c r="F7" t="s">
        <v>84</v>
      </c>
      <c r="G7" s="10" t="s">
        <v>85</v>
      </c>
      <c r="H7">
        <v>6.5</v>
      </c>
      <c r="K7" s="10" t="s">
        <v>110</v>
      </c>
      <c r="L7">
        <v>3</v>
      </c>
    </row>
    <row r="8" spans="1:12" ht="28.5" x14ac:dyDescent="0.45">
      <c r="A8" t="s">
        <v>15</v>
      </c>
      <c r="B8" s="10" t="s">
        <v>16</v>
      </c>
      <c r="C8">
        <v>7.5</v>
      </c>
      <c r="F8" t="s">
        <v>86</v>
      </c>
      <c r="G8" s="10" t="s">
        <v>87</v>
      </c>
      <c r="H8">
        <v>6</v>
      </c>
      <c r="K8" s="10" t="s">
        <v>122</v>
      </c>
      <c r="L8">
        <v>1</v>
      </c>
    </row>
    <row r="9" spans="1:12" ht="28.5" x14ac:dyDescent="0.45">
      <c r="A9" t="s">
        <v>17</v>
      </c>
      <c r="B9" s="10" t="s">
        <v>18</v>
      </c>
      <c r="C9">
        <v>5.5</v>
      </c>
      <c r="F9" t="s">
        <v>88</v>
      </c>
      <c r="G9" s="10" t="s">
        <v>89</v>
      </c>
      <c r="H9">
        <v>6</v>
      </c>
      <c r="K9" s="10" t="s">
        <v>117</v>
      </c>
      <c r="L9">
        <v>1.75</v>
      </c>
    </row>
    <row r="10" spans="1:12" ht="28.5" x14ac:dyDescent="0.45">
      <c r="A10" t="s">
        <v>19</v>
      </c>
      <c r="B10" s="10" t="s">
        <v>20</v>
      </c>
      <c r="C10">
        <v>2.5</v>
      </c>
      <c r="F10" t="s">
        <v>90</v>
      </c>
      <c r="G10" s="10" t="s">
        <v>91</v>
      </c>
      <c r="H10">
        <v>4.5</v>
      </c>
      <c r="K10" s="10" t="s">
        <v>116</v>
      </c>
      <c r="L10">
        <v>2</v>
      </c>
    </row>
    <row r="11" spans="1:12" ht="28.5" x14ac:dyDescent="0.45">
      <c r="A11" t="s">
        <v>21</v>
      </c>
      <c r="B11" s="10" t="s">
        <v>16</v>
      </c>
      <c r="C11">
        <v>8.5</v>
      </c>
      <c r="F11" t="s">
        <v>92</v>
      </c>
      <c r="G11" s="10" t="s">
        <v>93</v>
      </c>
      <c r="H11">
        <v>4.5</v>
      </c>
      <c r="K11" s="10" t="s">
        <v>115</v>
      </c>
      <c r="L11">
        <v>2.25</v>
      </c>
    </row>
    <row r="12" spans="1:12" ht="28.5" x14ac:dyDescent="0.45">
      <c r="A12" t="s">
        <v>22</v>
      </c>
      <c r="B12" s="10" t="s">
        <v>18</v>
      </c>
      <c r="C12">
        <v>6.5</v>
      </c>
      <c r="F12" t="s">
        <v>94</v>
      </c>
      <c r="G12" s="10" t="s">
        <v>95</v>
      </c>
      <c r="H12">
        <v>7</v>
      </c>
      <c r="K12" s="10" t="s">
        <v>114</v>
      </c>
      <c r="L12">
        <v>3</v>
      </c>
    </row>
    <row r="13" spans="1:12" ht="28.5" x14ac:dyDescent="0.45">
      <c r="A13" t="s">
        <v>23</v>
      </c>
      <c r="B13" s="10" t="s">
        <v>20</v>
      </c>
      <c r="C13">
        <v>3</v>
      </c>
      <c r="F13" t="s">
        <v>96</v>
      </c>
      <c r="G13" s="10" t="s">
        <v>97</v>
      </c>
      <c r="H13">
        <v>4.5</v>
      </c>
      <c r="K13" s="10" t="s">
        <v>113</v>
      </c>
      <c r="L13">
        <v>2.25</v>
      </c>
    </row>
    <row r="14" spans="1:12" ht="28.5" x14ac:dyDescent="0.45">
      <c r="A14" t="s">
        <v>24</v>
      </c>
      <c r="B14" s="10" t="s">
        <v>182</v>
      </c>
      <c r="C14">
        <v>3</v>
      </c>
      <c r="F14" t="s">
        <v>98</v>
      </c>
      <c r="G14" s="10" t="s">
        <v>99</v>
      </c>
      <c r="H14">
        <v>3</v>
      </c>
      <c r="K14" s="10" t="s">
        <v>112</v>
      </c>
      <c r="L14">
        <v>3</v>
      </c>
    </row>
    <row r="15" spans="1:12" ht="28.5" x14ac:dyDescent="0.45">
      <c r="A15" t="s">
        <v>25</v>
      </c>
      <c r="B15" s="10" t="s">
        <v>183</v>
      </c>
      <c r="C15">
        <v>3</v>
      </c>
      <c r="F15" t="s">
        <v>100</v>
      </c>
      <c r="G15" s="10" t="s">
        <v>101</v>
      </c>
      <c r="H15">
        <v>8</v>
      </c>
      <c r="K15" s="10" t="s">
        <v>111</v>
      </c>
      <c r="L15">
        <v>5</v>
      </c>
    </row>
    <row r="16" spans="1:12" ht="28.5" x14ac:dyDescent="0.45">
      <c r="A16" t="s">
        <v>26</v>
      </c>
      <c r="B16" s="10" t="s">
        <v>184</v>
      </c>
      <c r="C16">
        <v>3.5</v>
      </c>
      <c r="F16" t="s">
        <v>102</v>
      </c>
      <c r="G16" s="10" t="s">
        <v>103</v>
      </c>
      <c r="H16">
        <v>5</v>
      </c>
      <c r="K16" s="10" t="s">
        <v>121</v>
      </c>
      <c r="L16">
        <v>1.25</v>
      </c>
    </row>
    <row r="17" spans="1:12" ht="28.5" x14ac:dyDescent="0.45">
      <c r="A17" t="s">
        <v>27</v>
      </c>
      <c r="B17" s="10" t="s">
        <v>28</v>
      </c>
      <c r="C17">
        <v>6.25</v>
      </c>
      <c r="F17" t="s">
        <v>23</v>
      </c>
      <c r="G17" s="10" t="s">
        <v>20</v>
      </c>
      <c r="H17">
        <v>3</v>
      </c>
      <c r="K17" s="10" t="s">
        <v>120</v>
      </c>
      <c r="L17">
        <v>1.75</v>
      </c>
    </row>
    <row r="18" spans="1:12" ht="28.5" x14ac:dyDescent="0.45">
      <c r="A18" t="s">
        <v>29</v>
      </c>
      <c r="B18" s="10" t="s">
        <v>28</v>
      </c>
      <c r="C18">
        <v>5.75</v>
      </c>
      <c r="F18" t="s">
        <v>19</v>
      </c>
      <c r="G18" s="10" t="s">
        <v>20</v>
      </c>
      <c r="H18">
        <v>2.5</v>
      </c>
      <c r="K18" s="10" t="s">
        <v>119</v>
      </c>
      <c r="L18">
        <v>2</v>
      </c>
    </row>
    <row r="19" spans="1:12" ht="28.5" x14ac:dyDescent="0.45">
      <c r="A19" t="s">
        <v>30</v>
      </c>
      <c r="B19" s="10" t="s">
        <v>28</v>
      </c>
      <c r="C19">
        <v>5.5</v>
      </c>
      <c r="F19" t="s">
        <v>13</v>
      </c>
      <c r="G19" s="10" t="s">
        <v>14</v>
      </c>
      <c r="H19">
        <v>2.25</v>
      </c>
      <c r="K19" s="10" t="s">
        <v>118</v>
      </c>
      <c r="L19">
        <v>2.5</v>
      </c>
    </row>
    <row r="20" spans="1:12" x14ac:dyDescent="0.45">
      <c r="A20" t="s">
        <v>31</v>
      </c>
      <c r="B20" s="10" t="s">
        <v>32</v>
      </c>
      <c r="C20">
        <v>2.5</v>
      </c>
      <c r="F20" t="s">
        <v>7</v>
      </c>
      <c r="G20" s="10" t="s">
        <v>8</v>
      </c>
      <c r="H20">
        <v>2</v>
      </c>
    </row>
    <row r="21" spans="1:12" x14ac:dyDescent="0.45">
      <c r="A21" t="s">
        <v>33</v>
      </c>
      <c r="B21" s="10" t="s">
        <v>34</v>
      </c>
      <c r="C21">
        <v>4.5</v>
      </c>
      <c r="F21" t="s">
        <v>54</v>
      </c>
      <c r="G21" s="10" t="s">
        <v>55</v>
      </c>
      <c r="H21">
        <v>5</v>
      </c>
    </row>
    <row r="22" spans="1:12" x14ac:dyDescent="0.45">
      <c r="A22" t="s">
        <v>35</v>
      </c>
      <c r="B22" s="10" t="s">
        <v>36</v>
      </c>
      <c r="C22">
        <v>3</v>
      </c>
      <c r="F22" t="s">
        <v>22</v>
      </c>
      <c r="G22" s="10" t="s">
        <v>18</v>
      </c>
      <c r="H22">
        <v>6.5</v>
      </c>
    </row>
    <row r="23" spans="1:12" x14ac:dyDescent="0.45">
      <c r="A23" t="s">
        <v>0</v>
      </c>
      <c r="B23" s="10" t="s">
        <v>37</v>
      </c>
      <c r="C23">
        <v>2.5</v>
      </c>
      <c r="F23" t="s">
        <v>17</v>
      </c>
      <c r="G23" s="10" t="s">
        <v>18</v>
      </c>
      <c r="H23">
        <v>5.5</v>
      </c>
    </row>
    <row r="24" spans="1:12" x14ac:dyDescent="0.45">
      <c r="A24" t="s">
        <v>38</v>
      </c>
      <c r="B24" s="10" t="s">
        <v>39</v>
      </c>
      <c r="C24">
        <v>9</v>
      </c>
      <c r="F24" t="s">
        <v>11</v>
      </c>
      <c r="G24" s="10" t="s">
        <v>12</v>
      </c>
      <c r="H24">
        <v>4.5</v>
      </c>
    </row>
    <row r="25" spans="1:12" x14ac:dyDescent="0.45">
      <c r="A25" t="s">
        <v>40</v>
      </c>
      <c r="B25" s="10" t="s">
        <v>39</v>
      </c>
      <c r="C25">
        <v>8</v>
      </c>
      <c r="F25" t="s">
        <v>5</v>
      </c>
      <c r="G25" s="10" t="s">
        <v>6</v>
      </c>
      <c r="H25">
        <v>3</v>
      </c>
    </row>
    <row r="26" spans="1:12" x14ac:dyDescent="0.45">
      <c r="A26" t="s">
        <v>41</v>
      </c>
      <c r="B26" s="10" t="s">
        <v>42</v>
      </c>
      <c r="C26">
        <v>6</v>
      </c>
      <c r="F26" t="s">
        <v>27</v>
      </c>
      <c r="G26" s="10" t="s">
        <v>28</v>
      </c>
      <c r="H26">
        <v>6.25</v>
      </c>
    </row>
    <row r="27" spans="1:12" x14ac:dyDescent="0.45">
      <c r="A27" t="s">
        <v>43</v>
      </c>
      <c r="B27" s="10" t="s">
        <v>42</v>
      </c>
      <c r="C27">
        <v>4.5</v>
      </c>
      <c r="F27" t="s">
        <v>29</v>
      </c>
      <c r="G27" s="10" t="s">
        <v>28</v>
      </c>
      <c r="H27">
        <v>5.75</v>
      </c>
    </row>
    <row r="28" spans="1:12" x14ac:dyDescent="0.45">
      <c r="A28" t="s">
        <v>44</v>
      </c>
      <c r="B28" s="10" t="s">
        <v>45</v>
      </c>
      <c r="C28">
        <v>9.5</v>
      </c>
      <c r="F28" t="s">
        <v>30</v>
      </c>
      <c r="G28" s="10" t="s">
        <v>28</v>
      </c>
      <c r="H28">
        <v>5.5</v>
      </c>
    </row>
    <row r="29" spans="1:12" x14ac:dyDescent="0.45">
      <c r="A29" t="s">
        <v>46</v>
      </c>
      <c r="B29" s="10" t="s">
        <v>47</v>
      </c>
      <c r="C29">
        <v>8</v>
      </c>
      <c r="F29" t="s">
        <v>31</v>
      </c>
      <c r="G29" s="10" t="s">
        <v>32</v>
      </c>
      <c r="H29">
        <v>2.5</v>
      </c>
    </row>
    <row r="30" spans="1:12" x14ac:dyDescent="0.45">
      <c r="A30" t="s">
        <v>48</v>
      </c>
      <c r="B30" s="10" t="s">
        <v>49</v>
      </c>
      <c r="C30">
        <v>3.25</v>
      </c>
      <c r="F30" t="s">
        <v>41</v>
      </c>
      <c r="G30" s="10" t="s">
        <v>42</v>
      </c>
      <c r="H30">
        <v>6</v>
      </c>
    </row>
    <row r="31" spans="1:12" x14ac:dyDescent="0.45">
      <c r="A31" t="s">
        <v>50</v>
      </c>
      <c r="B31" s="10" t="s">
        <v>51</v>
      </c>
      <c r="C31">
        <v>3.5</v>
      </c>
      <c r="F31" t="s">
        <v>43</v>
      </c>
      <c r="G31" s="10" t="s">
        <v>42</v>
      </c>
      <c r="H31">
        <v>4.5</v>
      </c>
    </row>
    <row r="32" spans="1:12" x14ac:dyDescent="0.45">
      <c r="A32" t="s">
        <v>1</v>
      </c>
      <c r="B32" s="10" t="s">
        <v>52</v>
      </c>
      <c r="C32">
        <v>8</v>
      </c>
      <c r="F32" t="s">
        <v>33</v>
      </c>
      <c r="G32" s="10" t="s">
        <v>34</v>
      </c>
      <c r="H32">
        <v>4.5</v>
      </c>
    </row>
    <row r="33" spans="1:8" x14ac:dyDescent="0.45">
      <c r="A33" t="s">
        <v>2</v>
      </c>
      <c r="B33" s="10" t="s">
        <v>53</v>
      </c>
      <c r="C33">
        <v>7</v>
      </c>
      <c r="F33" t="s">
        <v>35</v>
      </c>
      <c r="G33" s="10" t="s">
        <v>36</v>
      </c>
      <c r="H33">
        <v>3</v>
      </c>
    </row>
    <row r="34" spans="1:8" x14ac:dyDescent="0.45">
      <c r="A34" t="s">
        <v>54</v>
      </c>
      <c r="B34" s="10" t="s">
        <v>55</v>
      </c>
      <c r="C34">
        <v>5</v>
      </c>
      <c r="F34" t="s">
        <v>21</v>
      </c>
      <c r="G34" s="10" t="s">
        <v>16</v>
      </c>
      <c r="H34">
        <v>8.5</v>
      </c>
    </row>
    <row r="35" spans="1:8" x14ac:dyDescent="0.45">
      <c r="A35" t="s">
        <v>56</v>
      </c>
      <c r="B35" s="10" t="s">
        <v>57</v>
      </c>
      <c r="C35">
        <v>10</v>
      </c>
      <c r="F35" t="s">
        <v>15</v>
      </c>
      <c r="G35" s="10" t="s">
        <v>16</v>
      </c>
      <c r="H35">
        <v>7.5</v>
      </c>
    </row>
    <row r="36" spans="1:8" x14ac:dyDescent="0.45">
      <c r="A36" t="s">
        <v>58</v>
      </c>
      <c r="B36" s="10" t="s">
        <v>59</v>
      </c>
      <c r="C36">
        <v>9.5</v>
      </c>
      <c r="F36" t="s">
        <v>9</v>
      </c>
      <c r="G36" s="10" t="s">
        <v>10</v>
      </c>
      <c r="H36">
        <v>6</v>
      </c>
    </row>
    <row r="37" spans="1:8" x14ac:dyDescent="0.45">
      <c r="A37" t="s">
        <v>60</v>
      </c>
      <c r="B37" s="10" t="s">
        <v>61</v>
      </c>
      <c r="C37">
        <v>9.75</v>
      </c>
      <c r="F37" t="s">
        <v>3</v>
      </c>
      <c r="G37" s="10" t="s">
        <v>4</v>
      </c>
      <c r="H37">
        <v>4.5</v>
      </c>
    </row>
    <row r="38" spans="1:8" x14ac:dyDescent="0.45">
      <c r="A38" t="s">
        <v>62</v>
      </c>
      <c r="B38" s="10" t="s">
        <v>63</v>
      </c>
      <c r="C38">
        <v>9.5</v>
      </c>
      <c r="F38" t="s">
        <v>38</v>
      </c>
      <c r="G38" s="10" t="s">
        <v>39</v>
      </c>
      <c r="H38">
        <v>9</v>
      </c>
    </row>
    <row r="39" spans="1:8" x14ac:dyDescent="0.45">
      <c r="A39" t="s">
        <v>64</v>
      </c>
      <c r="B39" s="10" t="s">
        <v>65</v>
      </c>
      <c r="C39">
        <v>10</v>
      </c>
      <c r="F39" t="s">
        <v>40</v>
      </c>
      <c r="G39" s="10" t="s">
        <v>39</v>
      </c>
      <c r="H39">
        <v>8</v>
      </c>
    </row>
    <row r="40" spans="1:8" x14ac:dyDescent="0.45">
      <c r="A40" t="s">
        <v>66</v>
      </c>
      <c r="B40" s="10" t="s">
        <v>67</v>
      </c>
      <c r="C40">
        <v>9.75</v>
      </c>
      <c r="F40" t="s">
        <v>48</v>
      </c>
      <c r="G40" s="10" t="s">
        <v>49</v>
      </c>
      <c r="H40">
        <v>3.25</v>
      </c>
    </row>
    <row r="41" spans="1:8" x14ac:dyDescent="0.45">
      <c r="A41" t="s">
        <v>68</v>
      </c>
      <c r="B41" s="10" t="s">
        <v>69</v>
      </c>
      <c r="C41">
        <v>8</v>
      </c>
      <c r="F41" t="s">
        <v>50</v>
      </c>
      <c r="G41" s="10" t="s">
        <v>51</v>
      </c>
      <c r="H41">
        <v>3.5</v>
      </c>
    </row>
    <row r="42" spans="1:8" x14ac:dyDescent="0.45">
      <c r="A42" t="s">
        <v>70</v>
      </c>
      <c r="B42" s="10" t="s">
        <v>71</v>
      </c>
      <c r="C42">
        <v>8</v>
      </c>
      <c r="F42" t="s">
        <v>68</v>
      </c>
      <c r="G42" s="10" t="s">
        <v>69</v>
      </c>
      <c r="H42">
        <v>8</v>
      </c>
    </row>
    <row r="43" spans="1:8" x14ac:dyDescent="0.45">
      <c r="A43" t="s">
        <v>72</v>
      </c>
      <c r="B43" s="10" t="s">
        <v>73</v>
      </c>
      <c r="C43">
        <v>8</v>
      </c>
      <c r="F43" t="s">
        <v>70</v>
      </c>
      <c r="G43" s="10" t="s">
        <v>71</v>
      </c>
      <c r="H43">
        <v>8</v>
      </c>
    </row>
    <row r="44" spans="1:8" x14ac:dyDescent="0.45">
      <c r="A44" t="s">
        <v>74</v>
      </c>
      <c r="B44" s="10" t="s">
        <v>75</v>
      </c>
      <c r="C44">
        <v>7.5</v>
      </c>
      <c r="F44" t="s">
        <v>56</v>
      </c>
      <c r="G44" s="10" t="s">
        <v>57</v>
      </c>
      <c r="H44">
        <v>10</v>
      </c>
    </row>
    <row r="45" spans="1:8" x14ac:dyDescent="0.45">
      <c r="A45" t="s">
        <v>76</v>
      </c>
      <c r="B45" s="10" t="s">
        <v>77</v>
      </c>
      <c r="C45">
        <v>7.5</v>
      </c>
      <c r="F45" t="s">
        <v>58</v>
      </c>
      <c r="G45" s="10" t="s">
        <v>59</v>
      </c>
      <c r="H45">
        <v>9.5</v>
      </c>
    </row>
    <row r="46" spans="1:8" x14ac:dyDescent="0.45">
      <c r="A46" t="s">
        <v>78</v>
      </c>
      <c r="B46" s="10" t="s">
        <v>79</v>
      </c>
      <c r="C46">
        <v>8</v>
      </c>
      <c r="F46" t="s">
        <v>60</v>
      </c>
      <c r="G46" s="10" t="s">
        <v>61</v>
      </c>
      <c r="H46">
        <v>9.75</v>
      </c>
    </row>
    <row r="47" spans="1:8" x14ac:dyDescent="0.45">
      <c r="A47" t="s">
        <v>80</v>
      </c>
      <c r="B47" s="10" t="s">
        <v>81</v>
      </c>
      <c r="C47">
        <v>6</v>
      </c>
      <c r="F47" t="s">
        <v>62</v>
      </c>
      <c r="G47" s="10" t="s">
        <v>63</v>
      </c>
      <c r="H47">
        <v>9.5</v>
      </c>
    </row>
    <row r="48" spans="1:8" x14ac:dyDescent="0.45">
      <c r="A48" t="s">
        <v>82</v>
      </c>
      <c r="B48" s="10" t="s">
        <v>83</v>
      </c>
      <c r="C48">
        <v>6</v>
      </c>
      <c r="F48" t="s">
        <v>64</v>
      </c>
      <c r="G48" s="10" t="s">
        <v>65</v>
      </c>
      <c r="H48">
        <v>10</v>
      </c>
    </row>
    <row r="49" spans="1:8" x14ac:dyDescent="0.45">
      <c r="A49" t="s">
        <v>84</v>
      </c>
      <c r="B49" s="10" t="s">
        <v>85</v>
      </c>
      <c r="C49">
        <v>6.5</v>
      </c>
      <c r="F49" t="s">
        <v>66</v>
      </c>
      <c r="G49" s="10" t="s">
        <v>67</v>
      </c>
      <c r="H49">
        <v>9.75</v>
      </c>
    </row>
    <row r="50" spans="1:8" x14ac:dyDescent="0.45">
      <c r="A50" t="s">
        <v>86</v>
      </c>
      <c r="B50" s="10" t="s">
        <v>87</v>
      </c>
      <c r="C50">
        <v>6</v>
      </c>
      <c r="F50" t="s">
        <v>72</v>
      </c>
      <c r="G50" s="10" t="s">
        <v>73</v>
      </c>
      <c r="H50">
        <v>8</v>
      </c>
    </row>
    <row r="51" spans="1:8" x14ac:dyDescent="0.45">
      <c r="A51" t="s">
        <v>88</v>
      </c>
      <c r="B51" s="10" t="s">
        <v>89</v>
      </c>
      <c r="C51">
        <v>6</v>
      </c>
      <c r="F51" t="s">
        <v>74</v>
      </c>
      <c r="G51" s="10" t="s">
        <v>75</v>
      </c>
      <c r="H51">
        <v>7.5</v>
      </c>
    </row>
    <row r="52" spans="1:8" ht="28.5" x14ac:dyDescent="0.45">
      <c r="A52" t="s">
        <v>90</v>
      </c>
      <c r="B52" s="10" t="s">
        <v>91</v>
      </c>
      <c r="C52">
        <v>4.5</v>
      </c>
      <c r="F52" t="s">
        <v>76</v>
      </c>
      <c r="G52" s="10" t="s">
        <v>77</v>
      </c>
      <c r="H52">
        <v>7.5</v>
      </c>
    </row>
    <row r="53" spans="1:8" x14ac:dyDescent="0.45">
      <c r="A53" t="s">
        <v>92</v>
      </c>
      <c r="B53" s="10" t="s">
        <v>93</v>
      </c>
      <c r="C53">
        <v>4.5</v>
      </c>
      <c r="F53" t="s">
        <v>78</v>
      </c>
      <c r="G53" s="10" t="s">
        <v>79</v>
      </c>
      <c r="H53">
        <v>8</v>
      </c>
    </row>
    <row r="54" spans="1:8" x14ac:dyDescent="0.45">
      <c r="A54" t="s">
        <v>94</v>
      </c>
      <c r="B54" s="10" t="s">
        <v>95</v>
      </c>
      <c r="C54">
        <v>7</v>
      </c>
      <c r="F54" t="s">
        <v>80</v>
      </c>
      <c r="G54" s="10" t="s">
        <v>81</v>
      </c>
      <c r="H54">
        <v>6</v>
      </c>
    </row>
    <row r="55" spans="1:8" x14ac:dyDescent="0.45">
      <c r="A55" t="s">
        <v>96</v>
      </c>
      <c r="B55" s="10" t="s">
        <v>97</v>
      </c>
      <c r="C55">
        <v>4.5</v>
      </c>
      <c r="F55" t="s">
        <v>44</v>
      </c>
      <c r="G55" s="10" t="s">
        <v>45</v>
      </c>
      <c r="H55">
        <v>9.5</v>
      </c>
    </row>
    <row r="56" spans="1:8" ht="28.5" x14ac:dyDescent="0.45">
      <c r="A56" t="s">
        <v>98</v>
      </c>
      <c r="B56" s="10" t="s">
        <v>99</v>
      </c>
      <c r="C56">
        <v>3</v>
      </c>
      <c r="F56" t="s">
        <v>46</v>
      </c>
      <c r="G56" s="10" t="s">
        <v>47</v>
      </c>
      <c r="H56">
        <v>8</v>
      </c>
    </row>
    <row r="57" spans="1:8" ht="28.5" x14ac:dyDescent="0.45">
      <c r="A57" t="s">
        <v>100</v>
      </c>
      <c r="B57" s="10" t="s">
        <v>101</v>
      </c>
      <c r="C57">
        <v>8</v>
      </c>
      <c r="F57" t="s">
        <v>1</v>
      </c>
      <c r="G57" s="10" t="s">
        <v>52</v>
      </c>
      <c r="H57">
        <v>8</v>
      </c>
    </row>
    <row r="58" spans="1:8" x14ac:dyDescent="0.45">
      <c r="A58" t="s">
        <v>102</v>
      </c>
      <c r="B58" s="10" t="s">
        <v>103</v>
      </c>
      <c r="C58">
        <v>5</v>
      </c>
      <c r="F58" t="s">
        <v>2</v>
      </c>
      <c r="G58" s="10" t="s">
        <v>53</v>
      </c>
      <c r="H58">
        <v>7</v>
      </c>
    </row>
    <row r="59" spans="1:8" ht="28.5" x14ac:dyDescent="0.45">
      <c r="A59" t="s">
        <v>104</v>
      </c>
      <c r="B59" s="10" t="s">
        <v>105</v>
      </c>
      <c r="C59">
        <v>5.5</v>
      </c>
    </row>
    <row r="60" spans="1:8" ht="57" x14ac:dyDescent="0.45">
      <c r="A60" t="s">
        <v>104</v>
      </c>
      <c r="B60" s="10" t="s">
        <v>106</v>
      </c>
      <c r="C60">
        <v>4</v>
      </c>
    </row>
    <row r="61" spans="1:8" ht="42.75" x14ac:dyDescent="0.45">
      <c r="A61" t="s">
        <v>104</v>
      </c>
      <c r="B61" s="10" t="s">
        <v>107</v>
      </c>
      <c r="C61">
        <v>2.5</v>
      </c>
    </row>
    <row r="62" spans="1:8" ht="42.75" x14ac:dyDescent="0.45">
      <c r="A62" t="s">
        <v>104</v>
      </c>
      <c r="B62" s="10" t="s">
        <v>108</v>
      </c>
      <c r="C62">
        <v>2.25</v>
      </c>
    </row>
    <row r="63" spans="1:8" ht="28.5" x14ac:dyDescent="0.45">
      <c r="A63" t="s">
        <v>104</v>
      </c>
      <c r="B63" s="10" t="s">
        <v>109</v>
      </c>
      <c r="C63">
        <v>2.25</v>
      </c>
    </row>
    <row r="64" spans="1:8" ht="28.5" x14ac:dyDescent="0.45">
      <c r="A64" t="s">
        <v>104</v>
      </c>
      <c r="B64" s="10" t="s">
        <v>110</v>
      </c>
      <c r="C64">
        <v>3</v>
      </c>
    </row>
    <row r="65" spans="1:3" ht="28.5" x14ac:dyDescent="0.45">
      <c r="A65" t="s">
        <v>104</v>
      </c>
      <c r="B65" s="10" t="s">
        <v>111</v>
      </c>
      <c r="C65">
        <v>5</v>
      </c>
    </row>
    <row r="66" spans="1:3" ht="42.75" x14ac:dyDescent="0.45">
      <c r="A66" t="s">
        <v>104</v>
      </c>
      <c r="B66" s="10" t="s">
        <v>112</v>
      </c>
      <c r="C66">
        <v>3</v>
      </c>
    </row>
    <row r="67" spans="1:3" ht="28.5" x14ac:dyDescent="0.45">
      <c r="A67" t="s">
        <v>104</v>
      </c>
      <c r="B67" s="10" t="s">
        <v>113</v>
      </c>
      <c r="C67">
        <v>2.25</v>
      </c>
    </row>
    <row r="68" spans="1:3" ht="42.75" x14ac:dyDescent="0.45">
      <c r="A68" t="s">
        <v>104</v>
      </c>
      <c r="B68" s="10" t="s">
        <v>114</v>
      </c>
      <c r="C68">
        <v>3</v>
      </c>
    </row>
    <row r="69" spans="1:3" ht="42.75" x14ac:dyDescent="0.45">
      <c r="A69" t="s">
        <v>104</v>
      </c>
      <c r="B69" s="10" t="s">
        <v>115</v>
      </c>
      <c r="C69">
        <v>2.25</v>
      </c>
    </row>
    <row r="70" spans="1:3" ht="42.75" x14ac:dyDescent="0.45">
      <c r="A70" t="s">
        <v>104</v>
      </c>
      <c r="B70" s="10" t="s">
        <v>116</v>
      </c>
      <c r="C70">
        <v>2</v>
      </c>
    </row>
    <row r="71" spans="1:3" ht="42.75" x14ac:dyDescent="0.45">
      <c r="A71" t="s">
        <v>104</v>
      </c>
      <c r="B71" s="10" t="s">
        <v>117</v>
      </c>
      <c r="C71">
        <v>1.75</v>
      </c>
    </row>
    <row r="72" spans="1:3" ht="28.5" x14ac:dyDescent="0.45">
      <c r="A72" t="s">
        <v>104</v>
      </c>
      <c r="B72" s="10" t="s">
        <v>118</v>
      </c>
      <c r="C72">
        <v>2.5</v>
      </c>
    </row>
    <row r="73" spans="1:3" ht="42.75" x14ac:dyDescent="0.45">
      <c r="A73" t="s">
        <v>104</v>
      </c>
      <c r="B73" s="10" t="s">
        <v>119</v>
      </c>
      <c r="C73">
        <v>2</v>
      </c>
    </row>
    <row r="74" spans="1:3" ht="28.5" x14ac:dyDescent="0.45">
      <c r="A74" t="s">
        <v>104</v>
      </c>
      <c r="B74" s="10" t="s">
        <v>120</v>
      </c>
      <c r="C74">
        <v>1.75</v>
      </c>
    </row>
    <row r="75" spans="1:3" ht="42.75" x14ac:dyDescent="0.45">
      <c r="A75" t="s">
        <v>104</v>
      </c>
      <c r="B75" s="10" t="s">
        <v>121</v>
      </c>
      <c r="C75">
        <v>1.25</v>
      </c>
    </row>
    <row r="76" spans="1:3" x14ac:dyDescent="0.45">
      <c r="A76" t="s">
        <v>104</v>
      </c>
      <c r="B76" s="10" t="s">
        <v>122</v>
      </c>
      <c r="C76">
        <v>1</v>
      </c>
    </row>
  </sheetData>
  <sheetProtection algorithmName="SHA-512" hashValue="3F2UuEftSOn5N6dehZUYImcO3aZR/MEjynHDYQLOqJLzEhN7fFkNBQTFP+u3Mcp4lsuxAxGh9CYj6vfod8J/NA==" saltValue="QScCSFdS81VbMq2+L8yd+w==" spinCount="100000" sheet="1" objects="1" scenarios="1" selectLockedCells="1" selectUnlockedCells="1"/>
  <sortState xmlns:xlrd2="http://schemas.microsoft.com/office/spreadsheetml/2017/richdata2" ref="K2:L19">
    <sortCondition ref="K2:K19"/>
  </sortState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4B28B-7A1B-4E1F-9815-366D7ABBBC62}">
  <dimension ref="A1:D6"/>
  <sheetViews>
    <sheetView workbookViewId="0">
      <selection activeCell="D6" sqref="D6"/>
    </sheetView>
  </sheetViews>
  <sheetFormatPr defaultRowHeight="14.25" x14ac:dyDescent="0.45"/>
  <cols>
    <col min="1" max="1" width="12.33203125" bestFit="1" customWidth="1"/>
    <col min="2" max="2" width="53.86328125" bestFit="1" customWidth="1"/>
    <col min="3" max="3" width="24" bestFit="1" customWidth="1"/>
    <col min="4" max="4" width="80.86328125" style="10" bestFit="1" customWidth="1"/>
  </cols>
  <sheetData>
    <row r="1" spans="1:4" x14ac:dyDescent="0.45">
      <c r="A1" t="s">
        <v>243</v>
      </c>
      <c r="B1" t="s">
        <v>244</v>
      </c>
      <c r="C1" t="s">
        <v>245</v>
      </c>
      <c r="D1" s="10" t="s">
        <v>246</v>
      </c>
    </row>
    <row r="2" spans="1:4" x14ac:dyDescent="0.45">
      <c r="A2" t="s">
        <v>230</v>
      </c>
      <c r="B2" t="s">
        <v>231</v>
      </c>
      <c r="C2" t="s">
        <v>232</v>
      </c>
      <c r="D2" s="10" t="s">
        <v>257</v>
      </c>
    </row>
    <row r="3" spans="1:4" ht="42.75" x14ac:dyDescent="0.45">
      <c r="A3" t="s">
        <v>233</v>
      </c>
      <c r="B3" t="s">
        <v>234</v>
      </c>
      <c r="C3" t="s">
        <v>235</v>
      </c>
      <c r="D3" s="10" t="s">
        <v>236</v>
      </c>
    </row>
    <row r="4" spans="1:4" x14ac:dyDescent="0.45">
      <c r="A4" t="s">
        <v>237</v>
      </c>
      <c r="B4" t="s">
        <v>241</v>
      </c>
      <c r="C4" t="s">
        <v>240</v>
      </c>
      <c r="D4" s="10" t="s">
        <v>258</v>
      </c>
    </row>
    <row r="5" spans="1:4" x14ac:dyDescent="0.45">
      <c r="A5" t="s">
        <v>238</v>
      </c>
      <c r="B5" t="s">
        <v>242</v>
      </c>
      <c r="C5" t="s">
        <v>247</v>
      </c>
      <c r="D5" s="10" t="s">
        <v>258</v>
      </c>
    </row>
    <row r="6" spans="1:4" ht="57" x14ac:dyDescent="0.45">
      <c r="A6" t="s">
        <v>239</v>
      </c>
      <c r="B6" t="s">
        <v>242</v>
      </c>
      <c r="C6" t="s">
        <v>248</v>
      </c>
      <c r="D6" s="10" t="s">
        <v>259</v>
      </c>
    </row>
  </sheetData>
  <sheetProtection algorithmName="SHA-512" hashValue="ESDh9CbhvZ3szBlWuHX+LzcWQQbGN1OHfqM4fEh+62cu+u960Lcl5jXQ4nThrN+SgTgLXZPqgfke0oqrAEv11A==" saltValue="5fggqPttnd3gouL7NcwsEw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E F A A B Q S w M E F A A C A A g A z n q o U B E B a 6 q n A A A A + A A A A B I A H A B D b 2 5 m a W c v U G F j a 2 F n Z S 5 4 b W w g o h g A K K A U A A A A A A A A A A A A A A A A A A A A A A A A A A A A h Y + x D o I w F E V / h X S n r 0 B M k D z K 4 G Q i i Y n G u D a l Q i M U A 8 X y b w 5 + k r 8 g i a J u j v f k D O c + b n f M x q b 2 r q r r d W t S E l B G P G V k W 2 h T p m S w J z 8 m G c e t k G d R K m + S T Z + M f Z G S y t p L A u C c o y 6 i b V d C y F g A x 3 y z k 5 V q B P n I + r / s a 9 N b Y a Q i H A + v G B 7 S m N F F z C K 6 Z A H C j D H X 5 q u E U z F l C D 8 Q V 0 N t h 0 5 x b f 3 1 H m G e C O 8 X / A l Q S w M E F A A C A A g A z n q o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6 q F D 8 + Y A l G A I A A L 4 H A A A T A B w A R m 9 y b X V s Y X M v U 2 V j d G l v b j E u b S C i G A A o o B Q A A A A A A A A A A A A A A A A A A A A A A A A A A A D t l M F v 2 j A U x s 9 D 4 n 9 4 M p d E i q I B 7 W V T D m 0 o A w m a r o F d m m k y i d t a M j a y H Q R F / O 9 7 a Q I E D d R q 0 q Q d y g H w e + H 5 + + z f h 2 G p 5 U p C X H 6 2 v z Y b z Y Z 5 p p p l 0 C J 9 T Q 2 H j I P m J n 3 m C j q f 2 5 c E A h D M N h u A r 0 j z J y 4 Z l k K z 9 H s q z e d M W q f P B f N D J S 0 u j E P C L 8 n U M G 2 S a V F g S U + r x U y t k n g y 7 Q 0 j i I f f b q P 7 m 9 E o S n Y T 6 A u q Y U k 4 G I 6 H Y Z S M o x 9 X 9 8 M 4 H C Q n J f l 2 Z Y n r P f S Y 4 H N u m Q 7 I J + J B q E Q + l y b o e n A j U 5 V x + R S 0 O 5 c d D 7 7 n y r L Y r g U L D l / 9 W 9 z y p + u V z l p k i F J N q Y Q D F S / U s m J j w Z d M C F U c w 4 T O 8 G d 3 W s 1 x x o D R D D 0 6 1 Z F 4 8 F A 1 r o S I U y q o N o H V e X 2 H M W p 6 5 C m 1 C i x f 1 E Z O N J X m U e l 5 a W G y X j D j v K n I 2 2 x I i C N T D g M o n l Q Q p 0 o z P A q L E 7 C 0 s l s P N u S P w q / 2 r i T z + Y z p 7 d Z t N r g 8 p / M d l I D T c T 9 I + S C l R s r u H k 5 C U b r p 4 z l U d + F s R t g x r 6 V r L q l e / 0 N W K m k V H W h N i N 1 7 g Y F b N 1 l p P s 7 A z t t 5 6 v 9 3 g 3 v U 4 j z L + J I j L a k S S k o K X M K M G o Y c Q V b m B u 8 X Y d m 7 i h e C 2 9 L W A W p S F g p e X v s Y t v L B C b J 0 v d 4 n 0 C E t x 9 K Z S + p h 8 / F P w i 1 4 q 4 b 4 x Z j 9 o l N f d O u L C 7 L 9 + 9 C 8 3 3 m Z n 4 O y 4 4 z U Z Z 7 u d M 9 2 L o 4 6 b 4 T r N 1 B L A Q I t A B Q A A g A I A M 5 6 q F A R A W u q p w A A A P g A A A A S A A A A A A A A A A A A A A A A A A A A A A B D b 2 5 m a W c v U G F j a 2 F n Z S 5 4 b W x Q S w E C L Q A U A A I A C A D O e q h Q D 8 r p q 6 Q A A A D p A A A A E w A A A A A A A A A A A A A A A A D z A A A A W 0 N v b n R l b n R f V H l w Z X N d L n h t b F B L A Q I t A B Q A A g A I A M 5 6 q F D 8 + Y A l G A I A A L 4 H A A A T A A A A A A A A A A A A A A A A A O Q B A A B G b 3 J t d W x h c y 9 T Z W N 0 a W 9 u M S 5 t U E s F B g A A A A A D A A M A w g A A A E k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k h A A A A A A A A t y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Z y Y X N p J T I w Z G k l M j B y a X N j a G l v J T I w M j A x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1 L T A 2 V D E 0 O j I 3 O j E y L j Q z M j Y 3 M T J a I i A v P j x F b n R y e S B U e X B l P S J G a W x s Q 2 9 s d W 1 u V H l w Z X M i I F Z h b H V l P S J z Q m d Z R i I g L z 4 8 R W 5 0 c n k g V H l w Z T 0 i R m l s b E N v b H V t b k 5 h b W V z I i B W Y W x 1 Z T 0 i c 1 s m c X V v d D t D b 2 R p Y 2 k g S C B 0 Z X N 0 b y B T Y 2 9 y Z S Z x d W 9 0 O y w m c X V v d D t D b 2 x 1 b W 4 x J n F 1 b 3 Q 7 L C Z x d W 9 0 O 1 8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n J h c 2 k g Z G k g c m l z Y 2 h p b y A y M D E 1 L 0 1 v Z G l m a W N h d G 8 g d G l w b y 5 7 Q 2 9 k a W N p I E g g d G V z d G 8 g U 2 N v c m U s M H 0 m c X V v d D s s J n F 1 b 3 Q 7 U 2 V j d G l v b j E v R n J h c 2 k g Z G k g c m l z Y 2 h p b y A y M D E 1 L 0 1 v Z G l m a W N h d G 8 g d G l w b y 5 7 L D F 9 J n F 1 b 3 Q 7 L C Z x d W 9 0 O 1 N l Y 3 R p b 2 4 x L 0 Z y Y X N p I G R p I H J p c 2 N o a W 8 g M j A x N S 9 N b 2 R p Z m l j Y X R v I H R p c G 8 u e 1 8 x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Z y Y X N p I G R p I H J p c 2 N o a W 8 g M j A x N S 9 N b 2 R p Z m l j Y X R v I H R p c G 8 u e 0 N v Z G l j a S B I I H R l c 3 R v I F N j b 3 J l L D B 9 J n F 1 b 3 Q 7 L C Z x d W 9 0 O 1 N l Y 3 R p b 2 4 x L 0 Z y Y X N p I G R p I H J p c 2 N o a W 8 g M j A x N S 9 N b 2 R p Z m l j Y X R v I H R p c G 8 u e y w x f S Z x d W 9 0 O y w m c X V v d D t T Z W N 0 a W 9 u M S 9 G c m F z a S B k a S B y a X N j a G l v I D I w M T U v T W 9 k a W Z p Y 2 F 0 b y B 0 a X B v L n t f M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n J h c 2 k l M j B k a S U y M H J p c 2 N o a W 8 l M j A y M D E 1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F z a S U y M G R p J T I w c m l z Y 2 h p b y U y M D I w M T U v S W 5 0 Z X N 0 Y X p p b 2 5 p J T I w Y W x 6 Y X R l J T I w Z G k l M j B s a X Z l b G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J h c 2 k l M j B k a S U y M H J p c 2 N o a W 8 l M j A y M D E 1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J h c 2 k l M j B k a S U y M H J p c 2 N o a W 8 l M j A y M D E 1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R n J h c 2 l f Z G l f c m l z Y 2 h p b 1 8 y M D E 1 X 1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1 L T A 3 V D E y O j U y O j E 4 L j c 0 M j A w N j J a I i A v P j x F b n R y e S B U e X B l P S J G a W x s Q 2 9 s d W 1 u V H l w Z X M i I F Z h b H V l P S J z Q m d Z R i I g L z 4 8 R W 5 0 c n k g V H l w Z T 0 i R m l s b E N v b H V t b k 5 h b W V z I i B W Y W x 1 Z T 0 i c 1 s m c X V v d D t D b 2 R p Y 2 k g S C B 0 Z X N 0 b y B T Y 2 9 y Z S Z x d W 9 0 O y w m c X V v d D t D b 2 x 1 b W 4 x J n F 1 b 3 Q 7 L C Z x d W 9 0 O 1 8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n J h c 2 k g Z G k g c m l z Y 2 h p b y A y M D E 1 I C g y K S 9 N b 2 R p Z m l j Y X R v I H R p c G 8 u e 0 N v Z G l j a S B I I H R l c 3 R v I F N j b 3 J l L D B 9 J n F 1 b 3 Q 7 L C Z x d W 9 0 O 1 N l Y 3 R p b 2 4 x L 0 Z y Y X N p I G R p I H J p c 2 N o a W 8 g M j A x N S A o M i k v T W 9 k a W Z p Y 2 F 0 b y B 0 a X B v L n s s M X 0 m c X V v d D s s J n F 1 b 3 Q 7 U 2 V j d G l v b j E v R n J h c 2 k g Z G k g c m l z Y 2 h p b y A y M D E 1 I C g y K S 9 N b 2 R p Z m l j Y X R v I H R p c G 8 u e 1 8 x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Z y Y X N p I G R p I H J p c 2 N o a W 8 g M j A x N S A o M i k v T W 9 k a W Z p Y 2 F 0 b y B 0 a X B v L n t D b 2 R p Y 2 k g S C B 0 Z X N 0 b y B T Y 2 9 y Z S w w f S Z x d W 9 0 O y w m c X V v d D t T Z W N 0 a W 9 u M S 9 G c m F z a S B k a S B y a X N j a G l v I D I w M T U g K D I p L 0 1 v Z G l m a W N h d G 8 g d G l w b y 5 7 L D F 9 J n F 1 b 3 Q 7 L C Z x d W 9 0 O 1 N l Y 3 R p b 2 4 x L 0 Z y Y X N p I G R p I H J p c 2 N o a W 8 g M j A x N S A o M i k v T W 9 k a W Z p Y 2 F 0 b y B 0 a X B v L n t f M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n J h c 2 k l M j B k a S U y M H J p c 2 N o a W 8 l M j A y M D E 1 J T I w K D I p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F z a S U y M G R p J T I w c m l z Y 2 h p b y U y M D I w M T U l M j A o M i k v S W 5 0 Z X N 0 Y X p p b 2 5 p J T I w Y W x 6 Y X R l J T I w Z G k l M j B s a X Z l b G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J h c 2 k l M j B k a S U y M H J p c 2 N o a W 8 l M j A y M D E 1 J T I w K D I p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l z Y 2 h p b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U t M D h U M T M 6 M j A 6 M z U u N z A 1 N D A 0 M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a X N j a G l v L 0 9 y a W d p b m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c m l z Y 2 h p b y 9 P c m l n a W 5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y a X N j a G l v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a X N j a G l v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y a X N j a G l v X 1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U t M D h U M T M 6 M j I 6 M j k u N j U x M j g x N V o i I C 8 + P E V u d H J 5 I F R 5 c G U 9 I k Z p b G x D b 2 x 1 b W 5 U e X B l c y I g V m F s d W U 9 I n N C Z 1 l H Q m c 9 P S I g L z 4 8 R W 5 0 c n k g V H l w Z T 0 i R m l s b E N v b H V t b k 5 h b W V z I i B W Y W x 1 Z T 0 i c 1 s m c X V v d D t D b 2 x 1 b W 4 x L j E m c X V v d D s s J n F 1 b 3 Q 7 Q 2 9 s d W 1 u M S 4 y J n F 1 b 3 Q 7 L C Z x d W 9 0 O 0 N v b H V t b j E u M y Z x d W 9 0 O y w m c X V v d D t D b 2 x 1 b W 4 x L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a X N j a G l v I C g y K S 9 N b 2 R p Z m l j Y X R v I H R p c G 8 u e 0 N v b H V t b j E u M S w w f S Z x d W 9 0 O y w m c X V v d D t T Z W N 0 a W 9 u M S 9 y a X N j a G l v I C g y K S 9 N b 2 R p Z m l j Y X R v I H R p c G 8 u e 0 N v b H V t b j E u M i w x f S Z x d W 9 0 O y w m c X V v d D t T Z W N 0 a W 9 u M S 9 y a X N j a G l v I C g y K S 9 N b 2 R p Z m l j Y X R v I H R p c G 8 u e 0 N v b H V t b j E u M y w y f S Z x d W 9 0 O y w m c X V v d D t T Z W N 0 a W 9 u M S 9 y a X N j a G l v I C g y K S 9 N b 2 R p Z m l j Y X R v I H R p c G 8 u e 0 N v b H V t b j E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y a X N j a G l v I C g y K S 9 N b 2 R p Z m l j Y X R v I H R p c G 8 u e 0 N v b H V t b j E u M S w w f S Z x d W 9 0 O y w m c X V v d D t T Z W N 0 a W 9 u M S 9 y a X N j a G l v I C g y K S 9 N b 2 R p Z m l j Y X R v I H R p c G 8 u e 0 N v b H V t b j E u M i w x f S Z x d W 9 0 O y w m c X V v d D t T Z W N 0 a W 9 u M S 9 y a X N j a G l v I C g y K S 9 N b 2 R p Z m l j Y X R v I H R p c G 8 u e 0 N v b H V t b j E u M y w y f S Z x d W 9 0 O y w m c X V v d D t T Z W N 0 a W 9 u M S 9 y a X N j a G l v I C g y K S 9 N b 2 R p Z m l j Y X R v I H R p c G 8 u e 0 N v b H V t b j E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l z Y 2 h p b y U y M C g y K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l z Y 2 h p b y U y M C g y K S 9 T d W R k a X Z p Z G k l M j B j b 2 x v b m 5 h J T I w a W 4 l M j B i Y X N l J T I w Y W w l M j B k Z W x p b W l 0 Y X R v c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a X N j a G l v J T I w K D I p L 0 1 v Z G l m a W N h d G 8 l M j B 0 a X B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0 O b j f x n K 1 D j H F s m A R j t z 4 A A A A A A g A A A A A A E G Y A A A A B A A A g A A A A K 9 F U Q x A R z O p M Z l H 2 2 p e / H M N 8 1 N y l L w i N t v w 8 U z E G i 8 0 A A A A A D o A A A A A C A A A g A A A A r p I L j 1 3 5 F i f s r f Q 5 d F S q l 6 l m Z z 7 C U e o 8 j k U t v j S G z H 1 Q A A A A 5 c n d Z v P k 0 w O t a e i O e p i r r 8 K 2 Y 3 6 j v 9 / S d I W L K 0 E b o v E + A h o k K e i n n u c S e P f G n D c T q T Q W f X 1 Z s w D 9 S M r 2 m H t O W w K Y M h e e U D i + I W T O 0 a J h a X l A A A A A z L j S J C C U e W Z Y k K D w D H h 0 d R Y 5 F B R z V g j v A I u 5 6 D Q m n 4 V N 3 Q B 4 u O c N 3 t Q E y t 3 b x S m 2 i d H p L S 9 X 7 Q t 7 K O 1 M M F h F y w = = < / D a t a M a s h u p > 
</file>

<file path=customXml/itemProps1.xml><?xml version="1.0" encoding="utf-8"?>
<ds:datastoreItem xmlns:ds="http://schemas.openxmlformats.org/officeDocument/2006/customXml" ds:itemID="{0577483F-EC89-428C-A4AE-A3400BF3136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19</vt:i4>
      </vt:variant>
    </vt:vector>
  </HeadingPairs>
  <TitlesOfParts>
    <vt:vector size="28" baseType="lpstr">
      <vt:lpstr>ISTRUZIONI</vt:lpstr>
      <vt:lpstr>MOVARISCH SOSTANZE E MISCELE</vt:lpstr>
      <vt:lpstr>Stampa sostanze e miscele peric</vt:lpstr>
      <vt:lpstr>Stampa sostanze e miscele non p</vt:lpstr>
      <vt:lpstr>MOVARISCH ATTIVITA' LAVORATIVE</vt:lpstr>
      <vt:lpstr>Stampa attività lavorative</vt:lpstr>
      <vt:lpstr>TABELLE</vt:lpstr>
      <vt:lpstr>SCORE</vt:lpstr>
      <vt:lpstr>RISCHIO</vt:lpstr>
      <vt:lpstr>'Stampa attività lavorative'!Area_stampa</vt:lpstr>
      <vt:lpstr>'Stampa sostanze e miscele non p'!Area_stampa</vt:lpstr>
      <vt:lpstr>'Stampa sostanze e miscele peric'!Area_stampa</vt:lpstr>
      <vt:lpstr>CODICIH</vt:lpstr>
      <vt:lpstr>contr_2</vt:lpstr>
      <vt:lpstr>CONTROL</vt:lpstr>
      <vt:lpstr>CONTROLLO</vt:lpstr>
      <vt:lpstr>cute</vt:lpstr>
      <vt:lpstr>EXP</vt:lpstr>
      <vt:lpstr>liquidi</vt:lpstr>
      <vt:lpstr>nopericolo</vt:lpstr>
      <vt:lpstr>prochfi</vt:lpstr>
      <vt:lpstr>quantita</vt:lpstr>
      <vt:lpstr>STATO</vt:lpstr>
      <vt:lpstr>TEMPO</vt:lpstr>
      <vt:lpstr>TIPO</vt:lpstr>
      <vt:lpstr>USE</vt:lpstr>
      <vt:lpstr>USO</vt:lpstr>
      <vt:lpstr>USO_2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 Signorello</dc:creator>
  <cp:lastModifiedBy>Vito Pietro Signorello</cp:lastModifiedBy>
  <cp:lastPrinted>2020-05-11T10:15:21Z</cp:lastPrinted>
  <dcterms:created xsi:type="dcterms:W3CDTF">2020-05-06T14:08:09Z</dcterms:created>
  <dcterms:modified xsi:type="dcterms:W3CDTF">2025-03-12T09:23:13Z</dcterms:modified>
</cp:coreProperties>
</file>